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накопительная отопление" sheetId="1" r:id="rId1"/>
    <sheet name="эл.энергия накопительная" sheetId="2" r:id="rId2"/>
    <sheet name="ХВС накопительная" sheetId="3" r:id="rId3"/>
    <sheet name="ГВС накопительная" sheetId="4" r:id="rId4"/>
  </sheets>
  <definedNames/>
  <calcPr fullCalcOnLoad="1"/>
</workbook>
</file>

<file path=xl/sharedStrings.xml><?xml version="1.0" encoding="utf-8"?>
<sst xmlns="http://schemas.openxmlformats.org/spreadsheetml/2006/main" count="1056" uniqueCount="353">
  <si>
    <t>наличие автоматики-год</t>
  </si>
  <si>
    <t>№ п/п</t>
  </si>
  <si>
    <t>адрес</t>
  </si>
  <si>
    <t>№ дома по комплексу</t>
  </si>
  <si>
    <t>площадь, м2.</t>
  </si>
  <si>
    <t>Сююмбике ,4</t>
  </si>
  <si>
    <t>11/01</t>
  </si>
  <si>
    <t>есть-9 год</t>
  </si>
  <si>
    <t>Сююмбике ,12</t>
  </si>
  <si>
    <t>11/03</t>
  </si>
  <si>
    <t>Беляева,25</t>
  </si>
  <si>
    <t>11/06</t>
  </si>
  <si>
    <t>пр.Мира,23</t>
  </si>
  <si>
    <t>11/07</t>
  </si>
  <si>
    <t>пр.мира,37/15</t>
  </si>
  <si>
    <t>11/09-1,2вв.</t>
  </si>
  <si>
    <t>Беляева,21</t>
  </si>
  <si>
    <t>11/11</t>
  </si>
  <si>
    <t>Беляева,17</t>
  </si>
  <si>
    <t>11/12</t>
  </si>
  <si>
    <t>11/14</t>
  </si>
  <si>
    <t>пр.Мира,35</t>
  </si>
  <si>
    <t>11/17</t>
  </si>
  <si>
    <t>Сююмбике,8</t>
  </si>
  <si>
    <t>11/24</t>
  </si>
  <si>
    <t>пр.Мира,31</t>
  </si>
  <si>
    <t>11/25</t>
  </si>
  <si>
    <t>Беляева,29</t>
  </si>
  <si>
    <t>11/26</t>
  </si>
  <si>
    <t>Беляева,31</t>
  </si>
  <si>
    <t>11/27</t>
  </si>
  <si>
    <t>Сююмбике,6</t>
  </si>
  <si>
    <t>11/33</t>
  </si>
  <si>
    <t>есть-8год</t>
  </si>
  <si>
    <t>16/01</t>
  </si>
  <si>
    <t>16/02</t>
  </si>
  <si>
    <t>16/15</t>
  </si>
  <si>
    <t>16/17</t>
  </si>
  <si>
    <t>16/18</t>
  </si>
  <si>
    <t>пр.Мира,49</t>
  </si>
  <si>
    <t>16/03</t>
  </si>
  <si>
    <t>пр.мира,47</t>
  </si>
  <si>
    <t>16/08</t>
  </si>
  <si>
    <t>пр.мира,39</t>
  </si>
  <si>
    <t>16/09</t>
  </si>
  <si>
    <t>Беляева,16</t>
  </si>
  <si>
    <t>16/10</t>
  </si>
  <si>
    <t>Беляева ,20</t>
  </si>
  <si>
    <t>16/11</t>
  </si>
  <si>
    <t>Беляева,22</t>
  </si>
  <si>
    <t>16/12</t>
  </si>
  <si>
    <t>Беляева,24</t>
  </si>
  <si>
    <t>16/13</t>
  </si>
  <si>
    <t>пр.Мира,43</t>
  </si>
  <si>
    <t>16/14</t>
  </si>
  <si>
    <t>пр.Х.Туфана,22/9</t>
  </si>
  <si>
    <t>17/01-1,2вв.</t>
  </si>
  <si>
    <t>пр.Х.Туфана,18/51</t>
  </si>
  <si>
    <t>17/03</t>
  </si>
  <si>
    <t>пр.Мира,55</t>
  </si>
  <si>
    <t>17/05</t>
  </si>
  <si>
    <t>бул.Солнечный,1</t>
  </si>
  <si>
    <t>17/06</t>
  </si>
  <si>
    <t>бул.Солнечный,5</t>
  </si>
  <si>
    <t>17/07</t>
  </si>
  <si>
    <t>бул.Школьный,3</t>
  </si>
  <si>
    <t>17/10</t>
  </si>
  <si>
    <t>бул.Солнечный,6</t>
  </si>
  <si>
    <t>17/11</t>
  </si>
  <si>
    <t>бул.Солнечный,4</t>
  </si>
  <si>
    <t>17/12</t>
  </si>
  <si>
    <t>пр.мира,57</t>
  </si>
  <si>
    <t>17/13</t>
  </si>
  <si>
    <t>17/15</t>
  </si>
  <si>
    <t>бул.Школьный,1</t>
  </si>
  <si>
    <t>17/16</t>
  </si>
  <si>
    <t>главмосстр,3</t>
  </si>
  <si>
    <t>бул.Школьный,6</t>
  </si>
  <si>
    <t>18/02</t>
  </si>
  <si>
    <t>бул.школьный,4</t>
  </si>
  <si>
    <t>18/03</t>
  </si>
  <si>
    <t>пр.Мира,63</t>
  </si>
  <si>
    <t>18/04</t>
  </si>
  <si>
    <t>пр.мира,67</t>
  </si>
  <si>
    <t>18/06</t>
  </si>
  <si>
    <t>бул.главмосстр.,1</t>
  </si>
  <si>
    <t>18/07</t>
  </si>
  <si>
    <t>бул.главмосстр.,6</t>
  </si>
  <si>
    <t>18/11</t>
  </si>
  <si>
    <t>бул.главмосстр.,4</t>
  </si>
  <si>
    <t>18/12</t>
  </si>
  <si>
    <t>пр.Мира,69</t>
  </si>
  <si>
    <t>18/13</t>
  </si>
  <si>
    <t>пр.Мира,73/21</t>
  </si>
  <si>
    <t>18/15</t>
  </si>
  <si>
    <t>18/16</t>
  </si>
  <si>
    <t>сююмбике,54</t>
  </si>
  <si>
    <t>20/02</t>
  </si>
  <si>
    <t>сююмбике,56</t>
  </si>
  <si>
    <t>20/04</t>
  </si>
  <si>
    <t>сююмбике,58/41</t>
  </si>
  <si>
    <t>20/05</t>
  </si>
  <si>
    <t>пр.автозав,41А</t>
  </si>
  <si>
    <t>20/05-а</t>
  </si>
  <si>
    <t>бул.Цветочн,1</t>
  </si>
  <si>
    <t>20/07-1,2,3</t>
  </si>
  <si>
    <t>Татарстан,9</t>
  </si>
  <si>
    <t>22/15-1,2 ввод</t>
  </si>
  <si>
    <t>сююмбике,64</t>
  </si>
  <si>
    <t>23/02-1,2</t>
  </si>
  <si>
    <t>сююмбике,66</t>
  </si>
  <si>
    <t>23/04</t>
  </si>
  <si>
    <t>Сююмбике,68</t>
  </si>
  <si>
    <t>23/05-1,2</t>
  </si>
  <si>
    <t>Цветочн9/24-А</t>
  </si>
  <si>
    <t>23/11А</t>
  </si>
  <si>
    <t>Цветочн9/24-Б</t>
  </si>
  <si>
    <t>23/11Б</t>
  </si>
  <si>
    <t>Цветочн9/24-В</t>
  </si>
  <si>
    <t>23/11В</t>
  </si>
  <si>
    <t>Цветочн9/24-Г</t>
  </si>
  <si>
    <t>23/11Г</t>
  </si>
  <si>
    <t>Цветочн9/24-Д</t>
  </si>
  <si>
    <t>23/11Д</t>
  </si>
  <si>
    <t>автозаводск,26</t>
  </si>
  <si>
    <t>23/12</t>
  </si>
  <si>
    <t>Сююмбике,72</t>
  </si>
  <si>
    <t>24/02</t>
  </si>
  <si>
    <t>24/03</t>
  </si>
  <si>
    <t>24/04</t>
  </si>
  <si>
    <t>Татарстан,13</t>
  </si>
  <si>
    <t>24/06-1,2вв.</t>
  </si>
  <si>
    <t>бул.Цветочн,23</t>
  </si>
  <si>
    <t>24/08</t>
  </si>
  <si>
    <t>пр.Яшлек,25</t>
  </si>
  <si>
    <t>25/06</t>
  </si>
  <si>
    <t>пр.Мира,99А</t>
  </si>
  <si>
    <t>25/07-А</t>
  </si>
  <si>
    <t>пр.Мира,99Б</t>
  </si>
  <si>
    <t>25/07-Б</t>
  </si>
  <si>
    <t>пр.Мира,99</t>
  </si>
  <si>
    <t>25/08</t>
  </si>
  <si>
    <t>Татарстан,4</t>
  </si>
  <si>
    <t>25/11</t>
  </si>
  <si>
    <t>25/12</t>
  </si>
  <si>
    <t>25/13</t>
  </si>
  <si>
    <t>пр.Яшлек,33</t>
  </si>
  <si>
    <t>25/15</t>
  </si>
  <si>
    <t>25/15- н</t>
  </si>
  <si>
    <t>пр.Яшлек,29</t>
  </si>
  <si>
    <t>25/16</t>
  </si>
  <si>
    <t>пр.Яшлек,99</t>
  </si>
  <si>
    <t>25/18</t>
  </si>
  <si>
    <t>пр.Яшлек,39</t>
  </si>
  <si>
    <t>25/20</t>
  </si>
  <si>
    <t>Татарстан,12</t>
  </si>
  <si>
    <t>25/21-1,2вв.</t>
  </si>
  <si>
    <t>Сююмбике,80</t>
  </si>
  <si>
    <t>25/24</t>
  </si>
  <si>
    <t>Сююмбике,84</t>
  </si>
  <si>
    <t>25/26</t>
  </si>
  <si>
    <t>Сююмбике,86/43</t>
  </si>
  <si>
    <t>25/27</t>
  </si>
  <si>
    <t>итого</t>
  </si>
  <si>
    <t>23/07-В</t>
  </si>
  <si>
    <t>Мира,25</t>
  </si>
  <si>
    <t>мира,61</t>
  </si>
  <si>
    <t>Вахитова,25</t>
  </si>
  <si>
    <t>сююмбике,78</t>
  </si>
  <si>
    <t>татарстан,6</t>
  </si>
  <si>
    <t>татарстан,8</t>
  </si>
  <si>
    <t>яшлек,31</t>
  </si>
  <si>
    <t>этажность</t>
  </si>
  <si>
    <t>итого сумма</t>
  </si>
  <si>
    <t>11/31</t>
  </si>
  <si>
    <t>11/32</t>
  </si>
  <si>
    <t>25/09</t>
  </si>
  <si>
    <t>пр.Мира,97/2</t>
  </si>
  <si>
    <t>Гкал.</t>
  </si>
  <si>
    <t>обьем доначислений</t>
  </si>
  <si>
    <t xml:space="preserve">за отопление </t>
  </si>
  <si>
    <t>тариф на 1кв.метр.</t>
  </si>
  <si>
    <t>обьем снятия</t>
  </si>
  <si>
    <t>год монтажа автоматики</t>
  </si>
  <si>
    <t>общий фактический  расход т/э за 2009 год.</t>
  </si>
  <si>
    <t>2009 год</t>
  </si>
  <si>
    <t>2010 год</t>
  </si>
  <si>
    <t>2008год</t>
  </si>
  <si>
    <t>2008 год</t>
  </si>
  <si>
    <t xml:space="preserve">22/15-1,2 </t>
  </si>
  <si>
    <t>24/06-1,2</t>
  </si>
  <si>
    <t>25/21-1,2</t>
  </si>
  <si>
    <t>11/09-1,2</t>
  </si>
  <si>
    <t>10</t>
  </si>
  <si>
    <t>общий фактический  расход т/э за 2010 год.Гкал.</t>
  </si>
  <si>
    <t>Сююмбике,10</t>
  </si>
  <si>
    <t>18/01-</t>
  </si>
  <si>
    <t>есть-10 год</t>
  </si>
  <si>
    <t>Сююмбике,74</t>
  </si>
  <si>
    <t>цветочный,17В</t>
  </si>
  <si>
    <t>Сююмбике,10/2</t>
  </si>
  <si>
    <t>23/07-в</t>
  </si>
  <si>
    <t>сююмбике,74</t>
  </si>
  <si>
    <t>Сюембике,10/2</t>
  </si>
  <si>
    <t>Беляева,30/1</t>
  </si>
  <si>
    <t>Беляева,30/2</t>
  </si>
  <si>
    <t>Беляева,30/3</t>
  </si>
  <si>
    <t>Беляева,30/4</t>
  </si>
  <si>
    <t>беляева,30/5</t>
  </si>
  <si>
    <t>Цветочный,17-в</t>
  </si>
  <si>
    <t>итого  тн.</t>
  </si>
  <si>
    <t>11/09-</t>
  </si>
  <si>
    <t>17/01-</t>
  </si>
  <si>
    <t>20/07-</t>
  </si>
  <si>
    <t>22/15</t>
  </si>
  <si>
    <t>23/02-</t>
  </si>
  <si>
    <t>23/05-</t>
  </si>
  <si>
    <t>24/06-</t>
  </si>
  <si>
    <t>25/21-</t>
  </si>
  <si>
    <t>итого,м3.</t>
  </si>
  <si>
    <t>16/02+16/15</t>
  </si>
  <si>
    <t>пр.мира,61</t>
  </si>
  <si>
    <t>пр.Мира,25</t>
  </si>
  <si>
    <t>Потребление эл.энергии  за   2011 год по ООО "Ремжилстрой"</t>
  </si>
  <si>
    <t>итого,квт</t>
  </si>
  <si>
    <t>тариф</t>
  </si>
  <si>
    <t>с 01.05 2011 года.</t>
  </si>
  <si>
    <t>эл.плиты</t>
  </si>
  <si>
    <t>итого сумма всего</t>
  </si>
  <si>
    <t xml:space="preserve">25 ж.дома </t>
  </si>
  <si>
    <t>11/09-1,2 вв.</t>
  </si>
  <si>
    <t>16/08-1,2 вв.</t>
  </si>
  <si>
    <t>17/06-1,2 вв.</t>
  </si>
  <si>
    <t>17/16-1,2 вв.</t>
  </si>
  <si>
    <t>18/01-1,2 вв.</t>
  </si>
  <si>
    <t>18/07-1,2 вв.</t>
  </si>
  <si>
    <t>20/02-1,2 вв.</t>
  </si>
  <si>
    <t>20/07-1,2 вв.</t>
  </si>
  <si>
    <t>22/15-1,2 вв.</t>
  </si>
  <si>
    <t>23/05-1,2 вв.</t>
  </si>
  <si>
    <t>23/12-1,2 вв.</t>
  </si>
  <si>
    <t>24/06-1,2 вв.</t>
  </si>
  <si>
    <t>есть-  8год</t>
  </si>
  <si>
    <t>есть-  9 год</t>
  </si>
  <si>
    <t>есть- 10 год</t>
  </si>
  <si>
    <t>есть-  8 год</t>
  </si>
  <si>
    <t>ГВС,  тн- апрель  36 дней</t>
  </si>
  <si>
    <t>ГВС,  тн- май   31 дней</t>
  </si>
  <si>
    <t>ХВС,  м3- январь</t>
  </si>
  <si>
    <t>ХВС,  м3- февраль</t>
  </si>
  <si>
    <t>исп.Медведева Р.А.</t>
  </si>
  <si>
    <t>ГВС,  тн- август   31 дней</t>
  </si>
  <si>
    <t>ХВС,  м3- сентябрь</t>
  </si>
  <si>
    <t>количество квартир</t>
  </si>
  <si>
    <t>ХВС, м3-    март</t>
  </si>
  <si>
    <t>ХВС, м3-     апрель</t>
  </si>
  <si>
    <t>ХВС, м3-     май</t>
  </si>
  <si>
    <t>ХВС,  м3-     июнь</t>
  </si>
  <si>
    <t>ХВС,  м3-     июль</t>
  </si>
  <si>
    <t>ХВС,  м3-    август</t>
  </si>
  <si>
    <t>квартиры с эл.плитами</t>
  </si>
  <si>
    <t>ХВС,  м3- октябрь</t>
  </si>
  <si>
    <t>эл.энергия квт.- октябрь</t>
  </si>
  <si>
    <t>эл.энергия квт.- ноябрь</t>
  </si>
  <si>
    <t>ХВС,  м3- ноябрь</t>
  </si>
  <si>
    <t>ГВС,  тн- ноябрь   31 дней</t>
  </si>
  <si>
    <t>эл.энергия квт.- декабрь</t>
  </si>
  <si>
    <t>ХВС,  м3- декабрь</t>
  </si>
  <si>
    <t>2011 год</t>
  </si>
  <si>
    <t>2011 год.</t>
  </si>
  <si>
    <t>2011 ггод.</t>
  </si>
  <si>
    <t>итого за год.</t>
  </si>
  <si>
    <t>итого за год</t>
  </si>
  <si>
    <t>стоки  ГВС (8,22 без НДС)</t>
  </si>
  <si>
    <t>итого стоки ГВС+ХВС(обьем)</t>
  </si>
  <si>
    <t>Сумма стоков (руб)</t>
  </si>
  <si>
    <t>итого,сумма ХВС(14,1 без НДС)</t>
  </si>
  <si>
    <t>сумма снятия ,руб.</t>
  </si>
  <si>
    <t>начисление за месяц населению(1/12),руб.</t>
  </si>
  <si>
    <t>коэффециент</t>
  </si>
  <si>
    <t>на 1м2</t>
  </si>
  <si>
    <t>Потребление ХВС за   2012 год по ООО УК "Ремжилстрой"</t>
  </si>
  <si>
    <t>Потребление ГВС за   2012 год по ООО УК  "Ремжилстрой"</t>
  </si>
  <si>
    <t>эл.энергия квт.- январь</t>
  </si>
  <si>
    <t>ГВС,  тн- январь  17 дней</t>
  </si>
  <si>
    <t>снятие по письму  квт.</t>
  </si>
  <si>
    <t>эл.энергия квт.- февраль</t>
  </si>
  <si>
    <t>Накопительная по эл/энергии ООО УК"Ремжилстрой" за 2012 год.</t>
  </si>
  <si>
    <t>снятие м3 по письму</t>
  </si>
  <si>
    <t>снятие по письму тн.</t>
  </si>
  <si>
    <t>январь с 01   по   17  число</t>
  </si>
  <si>
    <t>58520</t>
  </si>
  <si>
    <t>ГВС,  тн- февраль   33 дней</t>
  </si>
  <si>
    <t>эл.энергия квт.- март</t>
  </si>
  <si>
    <t>ГВС,  тн- март   31 дней</t>
  </si>
  <si>
    <t>эл.энергия квт.- апрель</t>
  </si>
  <si>
    <t>эл.энергия квт.- май</t>
  </si>
  <si>
    <t>февраль с 18.01.-19.02.</t>
  </si>
  <si>
    <t>март  с 20.02. по 21.03.</t>
  </si>
  <si>
    <t>апрель с 22.03.по 22.04.</t>
  </si>
  <si>
    <t>май  с  23.04. по 22.05.</t>
  </si>
  <si>
    <t>17дней</t>
  </si>
  <si>
    <t>33 дня</t>
  </si>
  <si>
    <t>31 день</t>
  </si>
  <si>
    <t>32 дня</t>
  </si>
  <si>
    <t>30 дней</t>
  </si>
  <si>
    <t>фактический расход т/э за  2012год .Гкал.</t>
  </si>
  <si>
    <t>эл.энергия квт.- июнь</t>
  </si>
  <si>
    <t>ГВС,  тн- июнь   30 дня</t>
  </si>
  <si>
    <t>июнь    с  22.05. по 21.06.</t>
  </si>
  <si>
    <t>эл.энергия квт.- июль</t>
  </si>
  <si>
    <t>ГВС,  тн- июль   9 дней</t>
  </si>
  <si>
    <t>ГВС,  тн- июль   22 дней</t>
  </si>
  <si>
    <t>в августе</t>
  </si>
  <si>
    <t>эн.сбыт д.снять 261948 квт.ч.</t>
  </si>
  <si>
    <t>июль      с  22.06.11 по 22.07.11.</t>
  </si>
  <si>
    <t>31 дня</t>
  </si>
  <si>
    <t>август  с23.07. по 20.08.</t>
  </si>
  <si>
    <t>29 дней</t>
  </si>
  <si>
    <t>эл.энергия квт.- август</t>
  </si>
  <si>
    <t>тар.14,95 руб.</t>
  </si>
  <si>
    <t>август с20.08 по 31.08</t>
  </si>
  <si>
    <t>11 дней</t>
  </si>
  <si>
    <t>ГВС,  тн- сент.(август 11 дней +сент.16 дней=27 дн.</t>
  </si>
  <si>
    <t>эл.энергия квт.- сентябрь</t>
  </si>
  <si>
    <t>по 24/04 снято 504тн.</t>
  </si>
  <si>
    <t>по письму</t>
  </si>
  <si>
    <t>в ноябре за сентябрь</t>
  </si>
  <si>
    <t>октябрь с 17.09. по 23.10</t>
  </si>
  <si>
    <t>37 дней</t>
  </si>
  <si>
    <t>ГВС,  тн- октябрь   37 дней</t>
  </si>
  <si>
    <t>снятие по книжке</t>
  </si>
  <si>
    <t>1104 м3.</t>
  </si>
  <si>
    <t>в грц-</t>
  </si>
  <si>
    <t xml:space="preserve">по письму </t>
  </si>
  <si>
    <t>за октябрь</t>
  </si>
  <si>
    <t>по ж/дому 25/15снятие 551 м3</t>
  </si>
  <si>
    <t>снятие с книжки</t>
  </si>
  <si>
    <t>614 м3.</t>
  </si>
  <si>
    <t>в грц -</t>
  </si>
  <si>
    <t>95036 м3.</t>
  </si>
  <si>
    <t>ноябрь 24.10 по 23.11.</t>
  </si>
  <si>
    <t>декабрь( с 24.11по 23.12)</t>
  </si>
  <si>
    <t>сумма за декабрь</t>
  </si>
  <si>
    <t>ГВС,  тн- декабрь  30       дней</t>
  </si>
  <si>
    <t>ГВС,  тн- декабрь  8       дней</t>
  </si>
  <si>
    <t>декабрь  (с 24.12 по 31.12)8 дней</t>
  </si>
  <si>
    <t>8 дней</t>
  </si>
  <si>
    <t>Потребление  населением   тепловой    энергии    на    отопление    за   2012 год.</t>
  </si>
  <si>
    <t xml:space="preserve">ООО УК "Ремжилстрой" </t>
  </si>
  <si>
    <t>Беляева,30/5</t>
  </si>
  <si>
    <t>ИТОГО</t>
  </si>
  <si>
    <t>Исп.: Медведева Р.А.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</si>
</sst>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"/>
    <numFmt numFmtId="166" formatCode="0.0000000"/>
    <numFmt numFmtId="167" formatCode="0.0"/>
    <numFmt numFmtId="168" formatCode="0.00000"/>
    <numFmt numFmtId="169" formatCode="0.0000"/>
    <numFmt numFmtId="170" formatCode="0.000000%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0" fillId="0" borderId="17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/>
    </xf>
    <xf numFmtId="49" fontId="0" fillId="22" borderId="10" xfId="0" applyNumberFormat="1" applyFont="1" applyFill="1" applyBorder="1" applyAlignment="1">
      <alignment/>
    </xf>
    <xf numFmtId="1" fontId="0" fillId="22" borderId="10" xfId="0" applyNumberForma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18" xfId="0" applyNumberForma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8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49" fontId="0" fillId="3" borderId="18" xfId="0" applyNumberFormat="1" applyFont="1" applyFill="1" applyBorder="1" applyAlignment="1">
      <alignment/>
    </xf>
    <xf numFmtId="49" fontId="1" fillId="3" borderId="1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2" fontId="8" fillId="0" borderId="1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2" fontId="7" fillId="0" borderId="0" xfId="0" applyNumberFormat="1" applyFont="1" applyAlignment="1">
      <alignment/>
    </xf>
    <xf numFmtId="0" fontId="0" fillId="3" borderId="10" xfId="0" applyNumberFormat="1" applyFont="1" applyFill="1" applyBorder="1" applyAlignment="1">
      <alignment/>
    </xf>
    <xf numFmtId="0" fontId="0" fillId="3" borderId="18" xfId="0" applyNumberFormat="1" applyFont="1" applyFill="1" applyBorder="1" applyAlignment="1">
      <alignment/>
    </xf>
    <xf numFmtId="0" fontId="1" fillId="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3" borderId="10" xfId="0" applyFont="1" applyFill="1" applyBorder="1" applyAlignment="1">
      <alignment/>
    </xf>
    <xf numFmtId="49" fontId="8" fillId="3" borderId="17" xfId="0" applyNumberFormat="1" applyFont="1" applyFill="1" applyBorder="1" applyAlignment="1">
      <alignment/>
    </xf>
    <xf numFmtId="0" fontId="8" fillId="3" borderId="17" xfId="0" applyNumberFormat="1" applyFont="1" applyFill="1" applyBorder="1" applyAlignment="1">
      <alignment/>
    </xf>
    <xf numFmtId="49" fontId="8" fillId="22" borderId="10" xfId="0" applyNumberFormat="1" applyFont="1" applyFill="1" applyBorder="1" applyAlignment="1">
      <alignment horizontal="center"/>
    </xf>
    <xf numFmtId="2" fontId="8" fillId="22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22" borderId="12" xfId="0" applyNumberFormat="1" applyFill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8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" fontId="8" fillId="0" borderId="15" xfId="0" applyNumberFormat="1" applyFont="1" applyFill="1" applyBorder="1" applyAlignment="1">
      <alignment/>
    </xf>
    <xf numFmtId="49" fontId="8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 horizontal="center"/>
    </xf>
    <xf numFmtId="167" fontId="0" fillId="0" borderId="18" xfId="0" applyNumberFormat="1" applyFill="1" applyBorder="1" applyAlignment="1">
      <alignment horizontal="center"/>
    </xf>
    <xf numFmtId="167" fontId="1" fillId="0" borderId="10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167" fontId="8" fillId="3" borderId="17" xfId="0" applyNumberFormat="1" applyFont="1" applyFill="1" applyBorder="1" applyAlignment="1">
      <alignment/>
    </xf>
    <xf numFmtId="2" fontId="8" fillId="0" borderId="13" xfId="0" applyNumberFormat="1" applyFon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7" fontId="0" fillId="0" borderId="19" xfId="0" applyNumberFormat="1" applyFill="1" applyBorder="1" applyAlignment="1">
      <alignment horizontal="center"/>
    </xf>
    <xf numFmtId="167" fontId="1" fillId="0" borderId="13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49" fontId="6" fillId="3" borderId="17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justify"/>
    </xf>
    <xf numFmtId="0" fontId="0" fillId="0" borderId="0" xfId="0" applyAlignment="1">
      <alignment horizontal="right"/>
    </xf>
    <xf numFmtId="1" fontId="0" fillId="0" borderId="10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2" fontId="0" fillId="22" borderId="10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6" fillId="24" borderId="2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" fillId="0" borderId="24" xfId="0" applyFont="1" applyFill="1" applyBorder="1" applyAlignment="1">
      <alignment vertical="justify"/>
    </xf>
    <xf numFmtId="0" fontId="0" fillId="0" borderId="24" xfId="0" applyFill="1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0" borderId="11" xfId="0" applyFill="1" applyBorder="1" applyAlignment="1">
      <alignment vertical="justify"/>
    </xf>
    <xf numFmtId="49" fontId="0" fillId="0" borderId="12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2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 vertical="justify"/>
    </xf>
    <xf numFmtId="0" fontId="6" fillId="0" borderId="18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49" fontId="1" fillId="0" borderId="18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18" xfId="0" applyNumberFormat="1" applyFill="1" applyBorder="1" applyAlignment="1">
      <alignment horizontal="center"/>
    </xf>
    <xf numFmtId="0" fontId="0" fillId="0" borderId="24" xfId="0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0" fillId="0" borderId="24" xfId="0" applyFont="1" applyFill="1" applyBorder="1" applyAlignment="1">
      <alignment horizontal="center" vertical="justify"/>
    </xf>
    <xf numFmtId="0" fontId="0" fillId="0" borderId="18" xfId="0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24" borderId="10" xfId="0" applyFont="1" applyFill="1" applyBorder="1" applyAlignment="1">
      <alignment/>
    </xf>
    <xf numFmtId="0" fontId="1" fillId="24" borderId="23" xfId="0" applyFont="1" applyFill="1" applyBorder="1" applyAlignment="1">
      <alignment vertical="justify"/>
    </xf>
    <xf numFmtId="2" fontId="0" fillId="24" borderId="18" xfId="0" applyNumberFormat="1" applyFill="1" applyBorder="1" applyAlignment="1">
      <alignment/>
    </xf>
    <xf numFmtId="2" fontId="0" fillId="24" borderId="10" xfId="0" applyNumberForma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7" xfId="0" applyNumberFormat="1" applyFont="1" applyFill="1" applyBorder="1" applyAlignment="1">
      <alignment/>
    </xf>
    <xf numFmtId="2" fontId="0" fillId="0" borderId="2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24" borderId="27" xfId="0" applyNumberFormat="1" applyFill="1" applyBorder="1" applyAlignment="1">
      <alignment/>
    </xf>
    <xf numFmtId="2" fontId="7" fillId="24" borderId="23" xfId="0" applyNumberFormat="1" applyFont="1" applyFill="1" applyBorder="1" applyAlignment="1">
      <alignment/>
    </xf>
    <xf numFmtId="0" fontId="1" fillId="24" borderId="25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6" fillId="24" borderId="18" xfId="0" applyFont="1" applyFill="1" applyBorder="1" applyAlignment="1">
      <alignment/>
    </xf>
    <xf numFmtId="0" fontId="6" fillId="24" borderId="10" xfId="0" applyFont="1" applyFill="1" applyBorder="1" applyAlignment="1">
      <alignment horizontal="center"/>
    </xf>
    <xf numFmtId="49" fontId="0" fillId="24" borderId="18" xfId="0" applyNumberFormat="1" applyFont="1" applyFill="1" applyBorder="1" applyAlignment="1">
      <alignment/>
    </xf>
    <xf numFmtId="49" fontId="0" fillId="24" borderId="10" xfId="0" applyNumberFormat="1" applyFont="1" applyFill="1" applyBorder="1" applyAlignment="1">
      <alignment/>
    </xf>
    <xf numFmtId="0" fontId="6" fillId="24" borderId="28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49" fontId="0" fillId="24" borderId="12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/>
    </xf>
    <xf numFmtId="0" fontId="6" fillId="24" borderId="28" xfId="0" applyFont="1" applyFill="1" applyBorder="1" applyAlignment="1">
      <alignment/>
    </xf>
    <xf numFmtId="0" fontId="6" fillId="24" borderId="27" xfId="0" applyFont="1" applyFill="1" applyBorder="1" applyAlignment="1">
      <alignment/>
    </xf>
    <xf numFmtId="0" fontId="6" fillId="24" borderId="27" xfId="0" applyFont="1" applyFill="1" applyBorder="1" applyAlignment="1">
      <alignment horizontal="center"/>
    </xf>
    <xf numFmtId="49" fontId="0" fillId="24" borderId="27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6" fillId="0" borderId="29" xfId="0" applyFont="1" applyFill="1" applyBorder="1" applyAlignment="1">
      <alignment vertical="justify"/>
    </xf>
    <xf numFmtId="0" fontId="6" fillId="0" borderId="1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24" borderId="30" xfId="0" applyFont="1" applyFill="1" applyBorder="1" applyAlignment="1">
      <alignment horizontal="center" vertical="justify"/>
    </xf>
    <xf numFmtId="0" fontId="6" fillId="24" borderId="24" xfId="0" applyFont="1" applyFill="1" applyBorder="1" applyAlignment="1">
      <alignment horizontal="center"/>
    </xf>
    <xf numFmtId="0" fontId="6" fillId="24" borderId="25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 vertical="justify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justify"/>
    </xf>
    <xf numFmtId="0" fontId="6" fillId="24" borderId="18" xfId="0" applyFont="1" applyFill="1" applyBorder="1" applyAlignment="1">
      <alignment horizontal="center"/>
    </xf>
    <xf numFmtId="0" fontId="0" fillId="0" borderId="12" xfId="0" applyFill="1" applyBorder="1" applyAlignment="1">
      <alignment vertical="justify"/>
    </xf>
    <xf numFmtId="0" fontId="0" fillId="0" borderId="25" xfId="0" applyFill="1" applyBorder="1" applyAlignment="1">
      <alignment vertical="justify"/>
    </xf>
    <xf numFmtId="0" fontId="0" fillId="0" borderId="18" xfId="0" applyFont="1" applyFill="1" applyBorder="1" applyAlignment="1">
      <alignment vertical="justify"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4" xfId="0" applyFill="1" applyBorder="1" applyAlignment="1">
      <alignment horizontal="center" vertical="justify"/>
    </xf>
    <xf numFmtId="0" fontId="0" fillId="0" borderId="25" xfId="0" applyFill="1" applyBorder="1" applyAlignment="1">
      <alignment horizontal="center" vertical="justify"/>
    </xf>
    <xf numFmtId="0" fontId="0" fillId="24" borderId="24" xfId="0" applyFill="1" applyBorder="1" applyAlignment="1">
      <alignment vertical="justify"/>
    </xf>
    <xf numFmtId="0" fontId="0" fillId="24" borderId="25" xfId="0" applyFill="1" applyBorder="1" applyAlignment="1">
      <alignment vertical="justify"/>
    </xf>
    <xf numFmtId="49" fontId="6" fillId="0" borderId="12" xfId="0" applyNumberFormat="1" applyFont="1" applyBorder="1" applyAlignment="1">
      <alignment horizontal="center" vertical="justify"/>
    </xf>
    <xf numFmtId="49" fontId="6" fillId="0" borderId="24" xfId="0" applyNumberFormat="1" applyFont="1" applyBorder="1" applyAlignment="1">
      <alignment horizontal="center" vertical="justify"/>
    </xf>
    <xf numFmtId="49" fontId="6" fillId="0" borderId="18" xfId="0" applyNumberFormat="1" applyFont="1" applyBorder="1" applyAlignment="1">
      <alignment horizontal="center" vertical="justify"/>
    </xf>
    <xf numFmtId="0" fontId="0" fillId="0" borderId="12" xfId="0" applyBorder="1" applyAlignment="1">
      <alignment vertical="justify"/>
    </xf>
    <xf numFmtId="0" fontId="0" fillId="0" borderId="24" xfId="0" applyBorder="1" applyAlignment="1">
      <alignment vertical="justify"/>
    </xf>
    <xf numFmtId="0" fontId="0" fillId="0" borderId="18" xfId="0" applyBorder="1" applyAlignment="1">
      <alignment vertical="justify"/>
    </xf>
    <xf numFmtId="0" fontId="6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 vertical="justify"/>
    </xf>
    <xf numFmtId="0" fontId="6" fillId="0" borderId="2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22" borderId="12" xfId="0" applyNumberFormat="1" applyFill="1" applyBorder="1" applyAlignment="1">
      <alignment horizontal="center"/>
    </xf>
    <xf numFmtId="1" fontId="0" fillId="22" borderId="18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2" fontId="8" fillId="22" borderId="13" xfId="0" applyNumberFormat="1" applyFont="1" applyFill="1" applyBorder="1" applyAlignment="1">
      <alignment horizontal="center"/>
    </xf>
    <xf numFmtId="2" fontId="8" fillId="22" borderId="15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/>
    </xf>
    <xf numFmtId="49" fontId="1" fillId="0" borderId="12" xfId="0" applyNumberFormat="1" applyFont="1" applyBorder="1" applyAlignment="1">
      <alignment horizontal="center" vertical="justify"/>
    </xf>
    <xf numFmtId="49" fontId="1" fillId="0" borderId="24" xfId="0" applyNumberFormat="1" applyFont="1" applyBorder="1" applyAlignment="1">
      <alignment horizontal="center" vertical="justify"/>
    </xf>
    <xf numFmtId="49" fontId="1" fillId="0" borderId="18" xfId="0" applyNumberFormat="1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C101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.75390625" style="49" customWidth="1"/>
    <col min="2" max="2" width="17.625" style="49" customWidth="1"/>
    <col min="3" max="3" width="9.125" style="49" hidden="1" customWidth="1"/>
    <col min="4" max="5" width="9.125" style="49" customWidth="1"/>
    <col min="6" max="6" width="11.75390625" style="49" customWidth="1"/>
    <col min="7" max="7" width="10.625" style="49" customWidth="1"/>
    <col min="8" max="8" width="10.875" style="49" customWidth="1"/>
    <col min="9" max="9" width="11.75390625" style="49" customWidth="1"/>
    <col min="10" max="10" width="10.875" style="49" customWidth="1"/>
    <col min="11" max="11" width="10.625" style="49" customWidth="1"/>
    <col min="12" max="12" width="11.375" style="49" customWidth="1"/>
    <col min="13" max="13" width="10.00390625" style="49" customWidth="1"/>
    <col min="14" max="14" width="10.375" style="49" customWidth="1"/>
    <col min="15" max="15" width="10.875" style="49" customWidth="1"/>
    <col min="16" max="16" width="9.625" style="49" customWidth="1"/>
    <col min="17" max="17" width="10.00390625" style="49" customWidth="1"/>
    <col min="18" max="19" width="10.125" style="49" customWidth="1"/>
    <col min="20" max="21" width="0" style="49" hidden="1" customWidth="1"/>
    <col min="22" max="22" width="12.125" style="49" bestFit="1" customWidth="1"/>
    <col min="23" max="23" width="11.875" style="49" hidden="1" customWidth="1"/>
    <col min="24" max="27" width="11.00390625" style="49" hidden="1" customWidth="1"/>
    <col min="28" max="28" width="0" style="49" hidden="1" customWidth="1"/>
    <col min="29" max="29" width="15.125" style="49" hidden="1" customWidth="1"/>
    <col min="30" max="30" width="22.875" style="49" customWidth="1"/>
    <col min="31" max="16384" width="9.125" style="49" customWidth="1"/>
  </cols>
  <sheetData>
    <row r="1" ht="15.75">
      <c r="B1" s="163" t="s">
        <v>349</v>
      </c>
    </row>
    <row r="2" spans="1:9" ht="15.75">
      <c r="A2" s="162" t="s">
        <v>348</v>
      </c>
      <c r="C2" s="126"/>
      <c r="D2" s="69"/>
      <c r="G2" s="126"/>
      <c r="H2" s="126"/>
      <c r="I2" s="126"/>
    </row>
    <row r="3" spans="1:22" ht="16.5" thickBot="1">
      <c r="A3" s="124"/>
      <c r="B3" s="124"/>
      <c r="C3" s="126"/>
      <c r="D3" s="128"/>
      <c r="E3" s="129"/>
      <c r="F3" s="128"/>
      <c r="G3" s="127"/>
      <c r="H3" s="127"/>
      <c r="I3" s="127"/>
      <c r="J3" s="124"/>
      <c r="K3" s="124"/>
      <c r="L3" s="124"/>
      <c r="M3" s="123"/>
      <c r="N3" s="124"/>
      <c r="O3" s="124"/>
      <c r="P3" s="124"/>
      <c r="Q3" s="124"/>
      <c r="R3" s="124"/>
      <c r="S3" s="124"/>
      <c r="T3" s="124"/>
      <c r="U3" s="124"/>
      <c r="V3" s="124"/>
    </row>
    <row r="4" spans="1:29" ht="39" thickTop="1">
      <c r="A4" s="198" t="s">
        <v>1</v>
      </c>
      <c r="B4" s="201" t="s">
        <v>2</v>
      </c>
      <c r="C4" s="207" t="s">
        <v>172</v>
      </c>
      <c r="D4" s="204" t="s">
        <v>3</v>
      </c>
      <c r="E4" s="211" t="s">
        <v>183</v>
      </c>
      <c r="F4" s="156" t="s">
        <v>4</v>
      </c>
      <c r="G4" s="156" t="s">
        <v>290</v>
      </c>
      <c r="H4" s="156" t="s">
        <v>297</v>
      </c>
      <c r="I4" s="156" t="s">
        <v>298</v>
      </c>
      <c r="J4" s="156" t="s">
        <v>299</v>
      </c>
      <c r="K4" s="156" t="s">
        <v>300</v>
      </c>
      <c r="L4" s="156" t="s">
        <v>309</v>
      </c>
      <c r="M4" s="156" t="s">
        <v>315</v>
      </c>
      <c r="N4" s="156" t="s">
        <v>317</v>
      </c>
      <c r="O4" s="156" t="s">
        <v>321</v>
      </c>
      <c r="P4" s="156" t="s">
        <v>328</v>
      </c>
      <c r="Q4" s="156" t="s">
        <v>341</v>
      </c>
      <c r="R4" s="156" t="s">
        <v>342</v>
      </c>
      <c r="S4" s="156" t="s">
        <v>346</v>
      </c>
      <c r="T4" s="132" t="s">
        <v>184</v>
      </c>
      <c r="U4" s="132" t="s">
        <v>194</v>
      </c>
      <c r="V4" s="216" t="s">
        <v>306</v>
      </c>
      <c r="W4" s="134" t="s">
        <v>179</v>
      </c>
      <c r="X4" s="135" t="s">
        <v>182</v>
      </c>
      <c r="Y4" s="135" t="s">
        <v>277</v>
      </c>
      <c r="Z4" s="136" t="s">
        <v>181</v>
      </c>
      <c r="AA4" s="136" t="s">
        <v>279</v>
      </c>
      <c r="AB4" s="136" t="s">
        <v>181</v>
      </c>
      <c r="AC4" s="209" t="s">
        <v>278</v>
      </c>
    </row>
    <row r="5" spans="1:29" ht="25.5">
      <c r="A5" s="199"/>
      <c r="B5" s="202"/>
      <c r="C5" s="202"/>
      <c r="D5" s="205"/>
      <c r="E5" s="212"/>
      <c r="F5" s="130"/>
      <c r="G5" s="214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54"/>
      <c r="U5" s="154"/>
      <c r="V5" s="216"/>
      <c r="W5" s="133" t="s">
        <v>180</v>
      </c>
      <c r="X5" s="137" t="s">
        <v>180</v>
      </c>
      <c r="Y5" s="137"/>
      <c r="Z5" s="137"/>
      <c r="AA5" s="137" t="s">
        <v>280</v>
      </c>
      <c r="AB5" s="138"/>
      <c r="AC5" s="154"/>
    </row>
    <row r="6" spans="1:29" ht="13.5" thickBot="1">
      <c r="A6" s="200"/>
      <c r="B6" s="203"/>
      <c r="C6" s="208"/>
      <c r="D6" s="206"/>
      <c r="E6" s="213"/>
      <c r="F6" s="131"/>
      <c r="G6" s="215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210"/>
      <c r="U6" s="210"/>
      <c r="V6" s="217"/>
      <c r="W6" s="139" t="s">
        <v>178</v>
      </c>
      <c r="X6" s="140" t="s">
        <v>178</v>
      </c>
      <c r="Y6" s="140"/>
      <c r="Z6" s="140"/>
      <c r="AA6" s="140" t="s">
        <v>178</v>
      </c>
      <c r="AB6" s="139"/>
      <c r="AC6" s="155"/>
    </row>
    <row r="7" spans="1:29" ht="14.25" thickBot="1" thickTop="1">
      <c r="A7" s="143">
        <v>1</v>
      </c>
      <c r="B7" s="125">
        <v>2</v>
      </c>
      <c r="C7" s="125">
        <v>3</v>
      </c>
      <c r="D7" s="125">
        <v>5</v>
      </c>
      <c r="E7" s="143">
        <v>6</v>
      </c>
      <c r="F7" s="143">
        <v>7</v>
      </c>
      <c r="G7" s="143">
        <v>8</v>
      </c>
      <c r="H7" s="143">
        <v>9</v>
      </c>
      <c r="I7" s="143">
        <v>10</v>
      </c>
      <c r="J7" s="143">
        <v>11</v>
      </c>
      <c r="K7" s="143">
        <v>12</v>
      </c>
      <c r="L7" s="143">
        <v>13</v>
      </c>
      <c r="M7" s="143">
        <v>14</v>
      </c>
      <c r="N7" s="143">
        <v>15</v>
      </c>
      <c r="O7" s="143">
        <v>16</v>
      </c>
      <c r="P7" s="143">
        <v>17</v>
      </c>
      <c r="Q7" s="143">
        <v>18</v>
      </c>
      <c r="R7" s="143">
        <v>19</v>
      </c>
      <c r="S7" s="143">
        <v>20</v>
      </c>
      <c r="T7" s="143">
        <v>21</v>
      </c>
      <c r="U7" s="143">
        <v>22</v>
      </c>
      <c r="V7" s="125">
        <v>23</v>
      </c>
      <c r="W7" s="139"/>
      <c r="X7" s="140"/>
      <c r="Y7" s="140"/>
      <c r="Z7" s="140"/>
      <c r="AA7" s="140"/>
      <c r="AB7" s="139"/>
      <c r="AC7" s="141"/>
    </row>
    <row r="8" spans="1:29" ht="15.75" customHeight="1" thickBot="1" thickTop="1">
      <c r="A8" s="161"/>
      <c r="B8" s="181"/>
      <c r="C8" s="102"/>
      <c r="D8" s="182"/>
      <c r="E8" s="158"/>
      <c r="F8" s="158"/>
      <c r="G8" s="158" t="s">
        <v>301</v>
      </c>
      <c r="H8" s="158" t="s">
        <v>302</v>
      </c>
      <c r="I8" s="158" t="s">
        <v>303</v>
      </c>
      <c r="J8" s="158" t="s">
        <v>304</v>
      </c>
      <c r="K8" s="158" t="s">
        <v>305</v>
      </c>
      <c r="L8" s="158" t="s">
        <v>305</v>
      </c>
      <c r="M8" s="158" t="s">
        <v>316</v>
      </c>
      <c r="N8" s="158" t="s">
        <v>318</v>
      </c>
      <c r="O8" s="158" t="s">
        <v>322</v>
      </c>
      <c r="P8" s="158" t="s">
        <v>329</v>
      </c>
      <c r="Q8" s="158" t="s">
        <v>303</v>
      </c>
      <c r="R8" s="158" t="s">
        <v>305</v>
      </c>
      <c r="S8" s="158" t="s">
        <v>347</v>
      </c>
      <c r="T8" s="159"/>
      <c r="U8" s="160"/>
      <c r="V8" s="165"/>
      <c r="W8" s="144">
        <v>8</v>
      </c>
      <c r="X8" s="144">
        <v>9</v>
      </c>
      <c r="Y8" s="144"/>
      <c r="Z8" s="144"/>
      <c r="AA8" s="144"/>
      <c r="AB8" s="145" t="s">
        <v>193</v>
      </c>
      <c r="AC8" s="7"/>
    </row>
    <row r="9" spans="1:29" ht="13.5" thickTop="1">
      <c r="A9" s="142">
        <v>1</v>
      </c>
      <c r="B9" s="183" t="s">
        <v>5</v>
      </c>
      <c r="C9" s="184">
        <v>16</v>
      </c>
      <c r="D9" s="185" t="s">
        <v>6</v>
      </c>
      <c r="E9" s="139" t="s">
        <v>268</v>
      </c>
      <c r="F9" s="152">
        <v>8001.7</v>
      </c>
      <c r="G9" s="153">
        <v>100.31</v>
      </c>
      <c r="H9" s="153">
        <v>244.78</v>
      </c>
      <c r="I9" s="153">
        <v>177.14</v>
      </c>
      <c r="J9" s="153">
        <v>109.2</v>
      </c>
      <c r="K9" s="153">
        <v>13.06</v>
      </c>
      <c r="L9" s="153">
        <v>16.62</v>
      </c>
      <c r="M9" s="153">
        <v>13.95</v>
      </c>
      <c r="N9" s="153">
        <v>7.87</v>
      </c>
      <c r="O9" s="157">
        <v>9.06</v>
      </c>
      <c r="P9" s="157">
        <v>71.08</v>
      </c>
      <c r="Q9" s="157">
        <v>107.06</v>
      </c>
      <c r="R9" s="157">
        <v>190.58</v>
      </c>
      <c r="S9" s="139">
        <v>56.81</v>
      </c>
      <c r="T9" s="139">
        <v>1119.06</v>
      </c>
      <c r="U9" s="139">
        <v>1316.5</v>
      </c>
      <c r="V9" s="166">
        <f>G9+H9+I9+J9+K9+L9+M9+N9+O9+P9+Q9+R9+S9</f>
        <v>1117.52</v>
      </c>
      <c r="W9" s="146">
        <f>V9-U9</f>
        <v>-198.98000000000002</v>
      </c>
      <c r="X9" s="7"/>
      <c r="Y9" s="7"/>
      <c r="Z9" s="7"/>
      <c r="AA9" s="147">
        <f>V9/F9/12</f>
        <v>0.011638360181794703</v>
      </c>
      <c r="AB9" s="146">
        <f>V9/F9*566.4/12</f>
        <v>6.591967206968519</v>
      </c>
      <c r="AC9" s="146">
        <f aca="true" t="shared" si="0" ref="AC9:AC24">AB9*F9</f>
        <v>52746.943999999996</v>
      </c>
    </row>
    <row r="10" spans="1:29" ht="12.75">
      <c r="A10" s="5">
        <v>2</v>
      </c>
      <c r="B10" s="164" t="s">
        <v>8</v>
      </c>
      <c r="C10" s="184">
        <v>16</v>
      </c>
      <c r="D10" s="186" t="s">
        <v>9</v>
      </c>
      <c r="E10" s="7" t="s">
        <v>185</v>
      </c>
      <c r="F10" s="77">
        <v>8156.3</v>
      </c>
      <c r="G10" s="23">
        <v>114.55</v>
      </c>
      <c r="H10" s="23">
        <v>273.97</v>
      </c>
      <c r="I10" s="23">
        <v>204.42</v>
      </c>
      <c r="J10" s="23">
        <v>126.14</v>
      </c>
      <c r="K10" s="23">
        <v>11.93</v>
      </c>
      <c r="L10" s="23">
        <v>20.63</v>
      </c>
      <c r="M10" s="23">
        <v>14.68</v>
      </c>
      <c r="N10" s="23">
        <v>5.55</v>
      </c>
      <c r="O10" s="9">
        <v>11.34</v>
      </c>
      <c r="P10" s="9">
        <v>57.02</v>
      </c>
      <c r="Q10" s="9">
        <v>127.52</v>
      </c>
      <c r="R10" s="9">
        <v>206.82</v>
      </c>
      <c r="S10" s="7">
        <v>53.79</v>
      </c>
      <c r="T10" s="7">
        <v>1229.89</v>
      </c>
      <c r="U10" s="7">
        <v>1366.68</v>
      </c>
      <c r="V10" s="167">
        <f aca="true" t="shared" si="1" ref="V10:V71">G10+H10+I10+J10+K10+L10+M10+N10+O10+P10+Q10+R10+S10</f>
        <v>1228.36</v>
      </c>
      <c r="W10" s="146">
        <f aca="true" t="shared" si="2" ref="W10:W69">V10-U10</f>
        <v>-138.32000000000016</v>
      </c>
      <c r="X10" s="7"/>
      <c r="Y10" s="7"/>
      <c r="Z10" s="7"/>
      <c r="AA10" s="147">
        <f aca="true" t="shared" si="3" ref="AA10:AA71">V10/F10/12</f>
        <v>0.0125502168058229</v>
      </c>
      <c r="AB10" s="146">
        <f aca="true" t="shared" si="4" ref="AB10:AB24">V10/F10*566.4/12</f>
        <v>7.10844279881809</v>
      </c>
      <c r="AC10" s="146">
        <f t="shared" si="0"/>
        <v>57978.59199999999</v>
      </c>
    </row>
    <row r="11" spans="1:29" ht="12.75">
      <c r="A11" s="5">
        <v>3</v>
      </c>
      <c r="B11" s="164" t="s">
        <v>10</v>
      </c>
      <c r="C11" s="184">
        <v>9</v>
      </c>
      <c r="D11" s="186" t="s">
        <v>11</v>
      </c>
      <c r="E11" s="7" t="s">
        <v>270</v>
      </c>
      <c r="F11" s="77">
        <v>5294.9</v>
      </c>
      <c r="G11" s="23">
        <v>67.35</v>
      </c>
      <c r="H11" s="23">
        <v>177.94</v>
      </c>
      <c r="I11" s="23">
        <v>119.38</v>
      </c>
      <c r="J11" s="23">
        <v>73.48</v>
      </c>
      <c r="K11" s="23">
        <v>1.01</v>
      </c>
      <c r="L11" s="23">
        <v>3.98</v>
      </c>
      <c r="M11" s="23"/>
      <c r="N11" s="23"/>
      <c r="O11" s="9">
        <v>2.02</v>
      </c>
      <c r="P11" s="9">
        <v>51.68</v>
      </c>
      <c r="Q11" s="9">
        <v>78.27</v>
      </c>
      <c r="R11" s="9">
        <v>130.9</v>
      </c>
      <c r="S11" s="7">
        <v>30.08</v>
      </c>
      <c r="T11" s="7">
        <v>1128.31</v>
      </c>
      <c r="U11" s="7">
        <v>1332.99</v>
      </c>
      <c r="V11" s="167">
        <f t="shared" si="1"/>
        <v>736.09</v>
      </c>
      <c r="W11" s="146"/>
      <c r="X11" s="7">
        <v>-80.51</v>
      </c>
      <c r="Y11" s="7">
        <f>X11*566.4</f>
        <v>-45600.864</v>
      </c>
      <c r="Z11" s="146">
        <f>Y11/F11</f>
        <v>-8.612223838032826</v>
      </c>
      <c r="AA11" s="147">
        <f t="shared" si="3"/>
        <v>0.011584889862572162</v>
      </c>
      <c r="AB11" s="146">
        <f t="shared" si="4"/>
        <v>6.561681618160873</v>
      </c>
      <c r="AC11" s="146">
        <f t="shared" si="0"/>
        <v>34743.448000000004</v>
      </c>
    </row>
    <row r="12" spans="1:29" ht="12.75">
      <c r="A12" s="5">
        <v>4</v>
      </c>
      <c r="B12" s="164" t="s">
        <v>12</v>
      </c>
      <c r="C12" s="184">
        <v>9</v>
      </c>
      <c r="D12" s="186" t="s">
        <v>13</v>
      </c>
      <c r="E12" s="7" t="s">
        <v>185</v>
      </c>
      <c r="F12" s="77">
        <v>10484</v>
      </c>
      <c r="G12" s="23">
        <v>130.33</v>
      </c>
      <c r="H12" s="23">
        <v>334.31</v>
      </c>
      <c r="I12" s="23">
        <v>237.47</v>
      </c>
      <c r="J12" s="23">
        <v>134.08</v>
      </c>
      <c r="K12" s="23">
        <v>5.49</v>
      </c>
      <c r="L12" s="23">
        <v>0.19</v>
      </c>
      <c r="M12" s="23"/>
      <c r="N12" s="23">
        <v>-0.13</v>
      </c>
      <c r="O12" s="9">
        <v>7.46</v>
      </c>
      <c r="P12" s="9">
        <v>87.72</v>
      </c>
      <c r="Q12" s="9">
        <v>152.49</v>
      </c>
      <c r="R12" s="9">
        <v>228.81</v>
      </c>
      <c r="S12" s="7">
        <v>58.15</v>
      </c>
      <c r="T12" s="7">
        <v>1689.45</v>
      </c>
      <c r="U12" s="7">
        <v>1690.69</v>
      </c>
      <c r="V12" s="167">
        <f t="shared" si="1"/>
        <v>1376.3700000000003</v>
      </c>
      <c r="W12" s="146"/>
      <c r="X12" s="7">
        <v>-39.57</v>
      </c>
      <c r="Y12" s="7">
        <f>X12*566.4</f>
        <v>-22412.448</v>
      </c>
      <c r="Z12" s="146">
        <f>Y12/F12</f>
        <v>-2.1377764212132773</v>
      </c>
      <c r="AA12" s="147">
        <f t="shared" si="3"/>
        <v>0.010940242273941247</v>
      </c>
      <c r="AB12" s="146">
        <f t="shared" si="4"/>
        <v>6.196553223960322</v>
      </c>
      <c r="AC12" s="146">
        <f t="shared" si="0"/>
        <v>64964.66400000002</v>
      </c>
    </row>
    <row r="13" spans="1:29" ht="12.75">
      <c r="A13" s="5">
        <v>5</v>
      </c>
      <c r="B13" s="164" t="s">
        <v>14</v>
      </c>
      <c r="C13" s="184">
        <v>5</v>
      </c>
      <c r="D13" s="186" t="s">
        <v>192</v>
      </c>
      <c r="E13" s="7" t="s">
        <v>186</v>
      </c>
      <c r="F13" s="77">
        <v>25938.62</v>
      </c>
      <c r="G13" s="23">
        <v>328.48</v>
      </c>
      <c r="H13" s="23">
        <v>825.88</v>
      </c>
      <c r="I13" s="23">
        <v>583.02</v>
      </c>
      <c r="J13" s="23">
        <v>345.07</v>
      </c>
      <c r="K13" s="23">
        <v>-1.54</v>
      </c>
      <c r="L13" s="23">
        <v>46.59</v>
      </c>
      <c r="M13" s="23">
        <v>6.39</v>
      </c>
      <c r="N13" s="23"/>
      <c r="O13" s="9">
        <v>28</v>
      </c>
      <c r="P13" s="9">
        <v>206.48</v>
      </c>
      <c r="Q13" s="9">
        <v>382.49</v>
      </c>
      <c r="R13" s="9">
        <v>616.36</v>
      </c>
      <c r="S13" s="7">
        <v>146.01</v>
      </c>
      <c r="T13" s="7">
        <v>5302.43</v>
      </c>
      <c r="U13" s="7">
        <v>4967.08</v>
      </c>
      <c r="V13" s="167">
        <f t="shared" si="1"/>
        <v>3513.2300000000005</v>
      </c>
      <c r="W13" s="146"/>
      <c r="X13" s="7">
        <v>-247.04</v>
      </c>
      <c r="Y13" s="7">
        <f>X13*566.4</f>
        <v>-139923.45599999998</v>
      </c>
      <c r="Z13" s="146">
        <f>Y13/F13</f>
        <v>-5.394406333104844</v>
      </c>
      <c r="AA13" s="147">
        <f t="shared" si="3"/>
        <v>0.011286998563017875</v>
      </c>
      <c r="AB13" s="146">
        <f t="shared" si="4"/>
        <v>6.392955986093324</v>
      </c>
      <c r="AC13" s="146">
        <f t="shared" si="0"/>
        <v>165824.456</v>
      </c>
    </row>
    <row r="14" spans="1:29" ht="12.75">
      <c r="A14" s="5">
        <v>6</v>
      </c>
      <c r="B14" s="164" t="s">
        <v>16</v>
      </c>
      <c r="C14" s="184">
        <v>9</v>
      </c>
      <c r="D14" s="186" t="s">
        <v>17</v>
      </c>
      <c r="E14" s="7" t="s">
        <v>185</v>
      </c>
      <c r="F14" s="77">
        <v>5363.19</v>
      </c>
      <c r="G14" s="23">
        <v>56.37</v>
      </c>
      <c r="H14" s="23">
        <v>149.36</v>
      </c>
      <c r="I14" s="23">
        <v>115.13</v>
      </c>
      <c r="J14" s="23">
        <v>60.91</v>
      </c>
      <c r="K14" s="23">
        <v>-3.39</v>
      </c>
      <c r="L14" s="23">
        <v>6.25</v>
      </c>
      <c r="M14" s="23">
        <v>3.19</v>
      </c>
      <c r="N14" s="23"/>
      <c r="O14" s="9">
        <v>3.77</v>
      </c>
      <c r="P14" s="9">
        <v>39.7</v>
      </c>
      <c r="Q14" s="9">
        <v>72.4</v>
      </c>
      <c r="R14" s="9">
        <v>113.97</v>
      </c>
      <c r="S14" s="7">
        <v>28.7</v>
      </c>
      <c r="T14" s="7">
        <v>881.06</v>
      </c>
      <c r="U14" s="7">
        <v>931.65</v>
      </c>
      <c r="V14" s="167">
        <f t="shared" si="1"/>
        <v>646.36</v>
      </c>
      <c r="W14" s="146"/>
      <c r="X14" s="7">
        <v>-137.05</v>
      </c>
      <c r="Y14" s="7">
        <f>X14*566.4</f>
        <v>-77625.12000000001</v>
      </c>
      <c r="Z14" s="146">
        <f>Y14/F14</f>
        <v>-14.473684504930837</v>
      </c>
      <c r="AA14" s="147">
        <f t="shared" si="3"/>
        <v>0.010043152178709562</v>
      </c>
      <c r="AB14" s="146">
        <f t="shared" si="4"/>
        <v>5.688441394021097</v>
      </c>
      <c r="AC14" s="146">
        <f t="shared" si="0"/>
        <v>30508.192000000003</v>
      </c>
    </row>
    <row r="15" spans="1:29" ht="12.75">
      <c r="A15" s="5">
        <v>7</v>
      </c>
      <c r="B15" s="164" t="s">
        <v>18</v>
      </c>
      <c r="C15" s="184">
        <v>9</v>
      </c>
      <c r="D15" s="186" t="s">
        <v>19</v>
      </c>
      <c r="E15" s="7" t="s">
        <v>269</v>
      </c>
      <c r="F15" s="77">
        <v>5305.29</v>
      </c>
      <c r="G15" s="23">
        <v>56.72</v>
      </c>
      <c r="H15" s="23">
        <v>158.17</v>
      </c>
      <c r="I15" s="23">
        <v>101.14</v>
      </c>
      <c r="J15" s="23">
        <v>48.54</v>
      </c>
      <c r="K15" s="23">
        <v>-7.89</v>
      </c>
      <c r="L15" s="23">
        <v>-5.65</v>
      </c>
      <c r="M15" s="23"/>
      <c r="N15" s="23">
        <v>-0.06</v>
      </c>
      <c r="O15" s="9">
        <v>4.02</v>
      </c>
      <c r="P15" s="9">
        <v>33.58</v>
      </c>
      <c r="Q15" s="9">
        <v>77.35</v>
      </c>
      <c r="R15" s="9">
        <v>126.08</v>
      </c>
      <c r="S15" s="7">
        <v>32.39</v>
      </c>
      <c r="T15" s="7">
        <v>977.7</v>
      </c>
      <c r="U15" s="7">
        <v>1198.9</v>
      </c>
      <c r="V15" s="167">
        <f t="shared" si="1"/>
        <v>624.39</v>
      </c>
      <c r="W15" s="146"/>
      <c r="X15" s="7">
        <v>-148.75</v>
      </c>
      <c r="Y15" s="7">
        <f>X15*566.4</f>
        <v>-84252</v>
      </c>
      <c r="Z15" s="146">
        <f>Y15/F15</f>
        <v>-15.880752984285497</v>
      </c>
      <c r="AA15" s="147">
        <f t="shared" si="3"/>
        <v>0.009807663671542932</v>
      </c>
      <c r="AB15" s="146">
        <f t="shared" si="4"/>
        <v>5.555060703561916</v>
      </c>
      <c r="AC15" s="146">
        <f t="shared" si="0"/>
        <v>29471.208</v>
      </c>
    </row>
    <row r="16" spans="1:29" ht="12.75">
      <c r="A16" s="5">
        <v>8</v>
      </c>
      <c r="B16" s="164" t="s">
        <v>165</v>
      </c>
      <c r="C16" s="184">
        <v>12</v>
      </c>
      <c r="D16" s="186" t="s">
        <v>20</v>
      </c>
      <c r="E16" s="7" t="s">
        <v>185</v>
      </c>
      <c r="F16" s="77">
        <v>26133.97</v>
      </c>
      <c r="G16" s="23">
        <v>316.42</v>
      </c>
      <c r="H16" s="23">
        <v>778.44</v>
      </c>
      <c r="I16" s="23">
        <v>565.03</v>
      </c>
      <c r="J16" s="23">
        <v>357.69</v>
      </c>
      <c r="K16" s="23">
        <v>41.48</v>
      </c>
      <c r="L16" s="23">
        <v>55.47</v>
      </c>
      <c r="M16" s="23">
        <v>22.47</v>
      </c>
      <c r="N16" s="23">
        <v>23.04</v>
      </c>
      <c r="O16" s="9">
        <v>35.55</v>
      </c>
      <c r="P16" s="9">
        <v>244.64</v>
      </c>
      <c r="Q16" s="9">
        <v>391.81</v>
      </c>
      <c r="R16" s="9">
        <v>620.87</v>
      </c>
      <c r="S16" s="7">
        <v>155.05</v>
      </c>
      <c r="T16" s="7">
        <v>3547.18</v>
      </c>
      <c r="U16" s="7">
        <v>3946.22</v>
      </c>
      <c r="V16" s="167">
        <f t="shared" si="1"/>
        <v>3607.9599999999996</v>
      </c>
      <c r="W16" s="146">
        <f t="shared" si="2"/>
        <v>-338.2600000000002</v>
      </c>
      <c r="X16" s="7"/>
      <c r="Y16" s="7"/>
      <c r="Z16" s="7"/>
      <c r="AA16" s="147">
        <f t="shared" si="3"/>
        <v>0.011504694209618105</v>
      </c>
      <c r="AB16" s="146">
        <f t="shared" si="4"/>
        <v>6.5162588003276944</v>
      </c>
      <c r="AC16" s="146">
        <f t="shared" si="0"/>
        <v>170295.71199999997</v>
      </c>
    </row>
    <row r="17" spans="1:29" ht="12.75">
      <c r="A17" s="5">
        <v>9</v>
      </c>
      <c r="B17" s="164" t="s">
        <v>21</v>
      </c>
      <c r="C17" s="184">
        <v>16</v>
      </c>
      <c r="D17" s="186" t="s">
        <v>22</v>
      </c>
      <c r="E17" s="7" t="s">
        <v>185</v>
      </c>
      <c r="F17" s="77">
        <v>8122.9</v>
      </c>
      <c r="G17" s="23">
        <v>112.22</v>
      </c>
      <c r="H17" s="23">
        <v>266.55</v>
      </c>
      <c r="I17" s="23">
        <v>189.49</v>
      </c>
      <c r="J17" s="23">
        <v>117.89</v>
      </c>
      <c r="K17" s="23">
        <v>9.07</v>
      </c>
      <c r="L17" s="23">
        <v>13.69</v>
      </c>
      <c r="M17" s="23">
        <v>13.7</v>
      </c>
      <c r="N17" s="23"/>
      <c r="O17" s="9">
        <v>4.8</v>
      </c>
      <c r="P17" s="9">
        <v>68.64</v>
      </c>
      <c r="Q17" s="9">
        <v>139.53</v>
      </c>
      <c r="R17" s="9">
        <v>214.35</v>
      </c>
      <c r="S17" s="7">
        <v>55.18</v>
      </c>
      <c r="T17" s="7">
        <v>1301.06</v>
      </c>
      <c r="U17" s="7">
        <v>1297.87</v>
      </c>
      <c r="V17" s="167">
        <f t="shared" si="1"/>
        <v>1205.1100000000001</v>
      </c>
      <c r="W17" s="146">
        <f t="shared" si="2"/>
        <v>-92.75999999999976</v>
      </c>
      <c r="X17" s="7"/>
      <c r="Y17" s="7"/>
      <c r="Z17" s="7"/>
      <c r="AA17" s="147">
        <f t="shared" si="3"/>
        <v>0.012363298001124394</v>
      </c>
      <c r="AB17" s="146">
        <f t="shared" si="4"/>
        <v>7.002571987836856</v>
      </c>
      <c r="AC17" s="146">
        <f t="shared" si="0"/>
        <v>56881.191999999995</v>
      </c>
    </row>
    <row r="18" spans="1:29" ht="12.75">
      <c r="A18" s="5">
        <v>10</v>
      </c>
      <c r="B18" s="164" t="s">
        <v>23</v>
      </c>
      <c r="C18" s="184">
        <v>9</v>
      </c>
      <c r="D18" s="186" t="s">
        <v>24</v>
      </c>
      <c r="E18" s="7" t="s">
        <v>186</v>
      </c>
      <c r="F18" s="77">
        <v>6845.8</v>
      </c>
      <c r="G18" s="23">
        <v>93.35</v>
      </c>
      <c r="H18" s="23">
        <v>242.35</v>
      </c>
      <c r="I18" s="23">
        <v>159.39</v>
      </c>
      <c r="J18" s="23">
        <v>91.42</v>
      </c>
      <c r="K18" s="23">
        <v>2.63</v>
      </c>
      <c r="L18" s="23">
        <v>5.31</v>
      </c>
      <c r="M18" s="23">
        <v>3.75</v>
      </c>
      <c r="N18" s="23"/>
      <c r="O18" s="9">
        <v>6.2</v>
      </c>
      <c r="P18" s="9">
        <v>59.28</v>
      </c>
      <c r="Q18" s="9">
        <v>107.14</v>
      </c>
      <c r="R18" s="9">
        <v>186.98</v>
      </c>
      <c r="S18" s="7">
        <v>48.16</v>
      </c>
      <c r="T18" s="7">
        <v>1392.6</v>
      </c>
      <c r="U18" s="7">
        <v>1354.17</v>
      </c>
      <c r="V18" s="167">
        <f t="shared" si="1"/>
        <v>1005.9599999999999</v>
      </c>
      <c r="W18" s="146"/>
      <c r="X18" s="7">
        <v>-122.46</v>
      </c>
      <c r="Y18" s="7">
        <f>X18*566.4</f>
        <v>-69361.344</v>
      </c>
      <c r="Z18" s="146">
        <f>Y18/F18</f>
        <v>-10.131955943790352</v>
      </c>
      <c r="AA18" s="147">
        <f t="shared" si="3"/>
        <v>0.01224546437231587</v>
      </c>
      <c r="AB18" s="146">
        <f t="shared" si="4"/>
        <v>6.935831020479708</v>
      </c>
      <c r="AC18" s="146">
        <f t="shared" si="0"/>
        <v>47481.31199999998</v>
      </c>
    </row>
    <row r="19" spans="1:29" ht="12.75">
      <c r="A19" s="5">
        <v>11</v>
      </c>
      <c r="B19" s="164" t="s">
        <v>25</v>
      </c>
      <c r="C19" s="184">
        <v>12</v>
      </c>
      <c r="D19" s="186" t="s">
        <v>26</v>
      </c>
      <c r="E19" s="7" t="s">
        <v>269</v>
      </c>
      <c r="F19" s="77">
        <v>8662.4</v>
      </c>
      <c r="G19" s="23">
        <v>120.42</v>
      </c>
      <c r="H19" s="23">
        <v>301.67</v>
      </c>
      <c r="I19" s="23">
        <v>214.9</v>
      </c>
      <c r="J19" s="23">
        <v>139.14</v>
      </c>
      <c r="K19" s="23">
        <v>19.79</v>
      </c>
      <c r="L19" s="23">
        <v>24.25</v>
      </c>
      <c r="M19" s="23">
        <v>16.7</v>
      </c>
      <c r="N19" s="23">
        <v>9.38</v>
      </c>
      <c r="O19" s="9">
        <v>9.54</v>
      </c>
      <c r="P19" s="9">
        <v>89.35</v>
      </c>
      <c r="Q19" s="9">
        <v>140.05</v>
      </c>
      <c r="R19" s="9">
        <v>217.06</v>
      </c>
      <c r="S19" s="7">
        <v>64.27</v>
      </c>
      <c r="T19" s="7">
        <v>1482.15</v>
      </c>
      <c r="U19" s="7">
        <v>1806.03</v>
      </c>
      <c r="V19" s="167">
        <f t="shared" si="1"/>
        <v>1366.52</v>
      </c>
      <c r="W19" s="146">
        <f t="shared" si="2"/>
        <v>-439.51</v>
      </c>
      <c r="X19" s="7"/>
      <c r="Y19" s="7"/>
      <c r="Z19" s="7"/>
      <c r="AA19" s="147">
        <f t="shared" si="3"/>
        <v>0.013146087304519148</v>
      </c>
      <c r="AB19" s="146">
        <f t="shared" si="4"/>
        <v>7.445943849279646</v>
      </c>
      <c r="AC19" s="146">
        <f t="shared" si="0"/>
        <v>64499.744000000006</v>
      </c>
    </row>
    <row r="20" spans="1:29" ht="12.75">
      <c r="A20" s="5">
        <v>12</v>
      </c>
      <c r="B20" s="164" t="s">
        <v>27</v>
      </c>
      <c r="C20" s="184">
        <v>16</v>
      </c>
      <c r="D20" s="186" t="s">
        <v>28</v>
      </c>
      <c r="E20" s="7" t="s">
        <v>185</v>
      </c>
      <c r="F20" s="77">
        <v>8106</v>
      </c>
      <c r="G20" s="23">
        <v>102.84</v>
      </c>
      <c r="H20" s="23">
        <v>271.4</v>
      </c>
      <c r="I20" s="23">
        <v>184.48</v>
      </c>
      <c r="J20" s="23">
        <v>100.37</v>
      </c>
      <c r="K20" s="23">
        <v>6.54</v>
      </c>
      <c r="L20" s="23">
        <v>15.49</v>
      </c>
      <c r="M20" s="23">
        <v>11.84</v>
      </c>
      <c r="N20" s="23">
        <v>3.17</v>
      </c>
      <c r="O20" s="9">
        <v>5.96</v>
      </c>
      <c r="P20" s="9">
        <v>60.04</v>
      </c>
      <c r="Q20" s="9">
        <v>125.15</v>
      </c>
      <c r="R20" s="9">
        <v>211.8</v>
      </c>
      <c r="S20" s="7">
        <v>54.75</v>
      </c>
      <c r="T20" s="7">
        <v>1333.23</v>
      </c>
      <c r="U20" s="7">
        <v>1307.8</v>
      </c>
      <c r="V20" s="167">
        <f t="shared" si="1"/>
        <v>1153.83</v>
      </c>
      <c r="W20" s="146">
        <f t="shared" si="2"/>
        <v>-153.97000000000003</v>
      </c>
      <c r="X20" s="7"/>
      <c r="Y20" s="7"/>
      <c r="Z20" s="7"/>
      <c r="AA20" s="147">
        <f t="shared" si="3"/>
        <v>0.011861892425363929</v>
      </c>
      <c r="AB20" s="146">
        <f t="shared" si="4"/>
        <v>6.718575869726128</v>
      </c>
      <c r="AC20" s="146">
        <f t="shared" si="0"/>
        <v>54460.77599999999</v>
      </c>
    </row>
    <row r="21" spans="1:29" ht="12.75">
      <c r="A21" s="5">
        <v>13</v>
      </c>
      <c r="B21" s="164" t="s">
        <v>29</v>
      </c>
      <c r="C21" s="184">
        <v>16</v>
      </c>
      <c r="D21" s="186" t="s">
        <v>30</v>
      </c>
      <c r="E21" s="7" t="s">
        <v>185</v>
      </c>
      <c r="F21" s="77">
        <v>8067.65</v>
      </c>
      <c r="G21" s="23">
        <v>116.78</v>
      </c>
      <c r="H21" s="23">
        <v>270.75</v>
      </c>
      <c r="I21" s="23">
        <v>189.41</v>
      </c>
      <c r="J21" s="23">
        <v>109.14</v>
      </c>
      <c r="K21" s="23">
        <v>4.03</v>
      </c>
      <c r="L21" s="23">
        <v>16.34</v>
      </c>
      <c r="M21" s="23">
        <v>12.91</v>
      </c>
      <c r="N21" s="23">
        <v>6.07</v>
      </c>
      <c r="O21" s="9">
        <v>10.73</v>
      </c>
      <c r="P21" s="9">
        <v>80.92</v>
      </c>
      <c r="Q21" s="9">
        <v>144.47</v>
      </c>
      <c r="R21" s="9">
        <v>220.79</v>
      </c>
      <c r="S21" s="7">
        <v>56.26</v>
      </c>
      <c r="T21" s="7">
        <v>1243.78</v>
      </c>
      <c r="U21" s="7">
        <v>1327.3</v>
      </c>
      <c r="V21" s="167">
        <f t="shared" si="1"/>
        <v>1238.6</v>
      </c>
      <c r="W21" s="146">
        <f t="shared" si="2"/>
        <v>-88.70000000000005</v>
      </c>
      <c r="X21" s="7"/>
      <c r="Y21" s="7"/>
      <c r="Z21" s="7"/>
      <c r="AA21" s="147">
        <f t="shared" si="3"/>
        <v>0.012793894959085566</v>
      </c>
      <c r="AB21" s="146">
        <f t="shared" si="4"/>
        <v>7.2464621048260645</v>
      </c>
      <c r="AC21" s="146">
        <f t="shared" si="0"/>
        <v>58461.92</v>
      </c>
    </row>
    <row r="22" spans="1:29" ht="12.75">
      <c r="A22" s="5">
        <v>14</v>
      </c>
      <c r="B22" s="164" t="s">
        <v>195</v>
      </c>
      <c r="C22" s="184">
        <v>12</v>
      </c>
      <c r="D22" s="186" t="s">
        <v>174</v>
      </c>
      <c r="E22" s="7" t="s">
        <v>186</v>
      </c>
      <c r="F22" s="77">
        <v>6093</v>
      </c>
      <c r="G22" s="23">
        <v>107.93</v>
      </c>
      <c r="H22" s="23">
        <v>308.17</v>
      </c>
      <c r="I22" s="23">
        <v>212.31</v>
      </c>
      <c r="J22" s="23">
        <v>124</v>
      </c>
      <c r="K22" s="23">
        <v>-8.4</v>
      </c>
      <c r="L22" s="23">
        <v>-8.06</v>
      </c>
      <c r="M22" s="23"/>
      <c r="N22" s="23"/>
      <c r="O22" s="9"/>
      <c r="P22" s="9">
        <v>141.19</v>
      </c>
      <c r="Q22" s="9">
        <v>51.05</v>
      </c>
      <c r="R22" s="9">
        <v>130.61</v>
      </c>
      <c r="S22" s="7">
        <v>49.05</v>
      </c>
      <c r="T22" s="7">
        <v>1071.09</v>
      </c>
      <c r="U22" s="7">
        <v>1230.69</v>
      </c>
      <c r="V22" s="167">
        <f t="shared" si="1"/>
        <v>1107.8500000000001</v>
      </c>
      <c r="W22" s="146">
        <f t="shared" si="2"/>
        <v>-122.83999999999992</v>
      </c>
      <c r="X22" s="7"/>
      <c r="Y22" s="7"/>
      <c r="Z22" s="7"/>
      <c r="AA22" s="147">
        <f t="shared" si="3"/>
        <v>0.015151950325510151</v>
      </c>
      <c r="AB22" s="146">
        <f t="shared" si="4"/>
        <v>8.582064664368948</v>
      </c>
      <c r="AC22" s="146">
        <f t="shared" si="0"/>
        <v>52290.520000000004</v>
      </c>
    </row>
    <row r="23" spans="1:29" ht="12.75">
      <c r="A23" s="5">
        <v>15</v>
      </c>
      <c r="B23" s="164" t="s">
        <v>200</v>
      </c>
      <c r="C23" s="187">
        <v>12</v>
      </c>
      <c r="D23" s="186" t="s">
        <v>175</v>
      </c>
      <c r="E23" s="13" t="s">
        <v>269</v>
      </c>
      <c r="F23" s="77">
        <v>5589.3</v>
      </c>
      <c r="G23" s="23">
        <v>78.38</v>
      </c>
      <c r="H23" s="23">
        <v>198.49</v>
      </c>
      <c r="I23" s="23">
        <v>117.23</v>
      </c>
      <c r="J23" s="23">
        <v>70.27</v>
      </c>
      <c r="K23" s="23">
        <v>4.67</v>
      </c>
      <c r="L23" s="23">
        <v>5.72</v>
      </c>
      <c r="M23" s="23">
        <v>4.37</v>
      </c>
      <c r="N23" s="23"/>
      <c r="O23" s="9">
        <v>3.58</v>
      </c>
      <c r="P23" s="9">
        <v>47.7</v>
      </c>
      <c r="Q23" s="9">
        <v>70.02</v>
      </c>
      <c r="R23" s="9">
        <v>128.81</v>
      </c>
      <c r="S23" s="7">
        <v>30.79</v>
      </c>
      <c r="T23" s="7">
        <v>835.27</v>
      </c>
      <c r="U23" s="7">
        <v>1081.59</v>
      </c>
      <c r="V23" s="167">
        <f t="shared" si="1"/>
        <v>760.03</v>
      </c>
      <c r="W23" s="146"/>
      <c r="X23" s="7">
        <v>-43.3</v>
      </c>
      <c r="Y23" s="7">
        <f>X23*566.4</f>
        <v>-24525.12</v>
      </c>
      <c r="Z23" s="146">
        <f>Y23/F23</f>
        <v>-4.387869679566314</v>
      </c>
      <c r="AA23" s="147">
        <f t="shared" si="3"/>
        <v>0.011331621729614322</v>
      </c>
      <c r="AB23" s="146">
        <f t="shared" si="4"/>
        <v>6.418230547653551</v>
      </c>
      <c r="AC23" s="146">
        <f t="shared" si="0"/>
        <v>35873.416</v>
      </c>
    </row>
    <row r="24" spans="1:29" ht="12.75">
      <c r="A24" s="5">
        <v>16</v>
      </c>
      <c r="B24" s="164" t="s">
        <v>31</v>
      </c>
      <c r="C24" s="184">
        <v>10</v>
      </c>
      <c r="D24" s="186" t="s">
        <v>32</v>
      </c>
      <c r="E24" s="7" t="s">
        <v>268</v>
      </c>
      <c r="F24" s="77">
        <v>4515.35</v>
      </c>
      <c r="G24" s="23">
        <v>57.6</v>
      </c>
      <c r="H24" s="23">
        <v>151.21</v>
      </c>
      <c r="I24" s="23">
        <v>145.62</v>
      </c>
      <c r="J24" s="23">
        <v>71.74</v>
      </c>
      <c r="K24" s="23">
        <v>-3.89</v>
      </c>
      <c r="L24" s="23">
        <v>0.85</v>
      </c>
      <c r="M24" s="23"/>
      <c r="N24" s="23">
        <v>-0.75</v>
      </c>
      <c r="O24" s="9">
        <v>10.15</v>
      </c>
      <c r="P24" s="9">
        <v>38.09</v>
      </c>
      <c r="Q24" s="9">
        <v>69.87</v>
      </c>
      <c r="R24" s="9">
        <v>122.85</v>
      </c>
      <c r="S24" s="7">
        <v>27.09</v>
      </c>
      <c r="T24" s="7">
        <v>693.95</v>
      </c>
      <c r="U24" s="7">
        <v>882.55</v>
      </c>
      <c r="V24" s="167">
        <f t="shared" si="1"/>
        <v>690.4300000000001</v>
      </c>
      <c r="W24" s="146">
        <f t="shared" si="2"/>
        <v>-192.1199999999999</v>
      </c>
      <c r="X24" s="7"/>
      <c r="Y24" s="7"/>
      <c r="Z24" s="7"/>
      <c r="AA24" s="147">
        <f t="shared" si="3"/>
        <v>0.012742275423462929</v>
      </c>
      <c r="AB24" s="146">
        <f t="shared" si="4"/>
        <v>7.217224799849402</v>
      </c>
      <c r="AC24" s="146">
        <f t="shared" si="0"/>
        <v>32588.296</v>
      </c>
    </row>
    <row r="25" spans="1:29" ht="12.75">
      <c r="A25" s="5">
        <v>17</v>
      </c>
      <c r="B25" s="164" t="s">
        <v>204</v>
      </c>
      <c r="C25" s="188"/>
      <c r="D25" s="186" t="s">
        <v>34</v>
      </c>
      <c r="E25" s="14" t="s">
        <v>187</v>
      </c>
      <c r="F25" s="77">
        <v>5279.8</v>
      </c>
      <c r="G25" s="23">
        <v>170.15</v>
      </c>
      <c r="H25" s="23">
        <v>181.33</v>
      </c>
      <c r="I25" s="23">
        <v>141.61</v>
      </c>
      <c r="J25" s="23">
        <v>42.73</v>
      </c>
      <c r="K25" s="23">
        <v>2.68</v>
      </c>
      <c r="L25" s="23">
        <v>8.6</v>
      </c>
      <c r="M25" s="23">
        <v>4.26</v>
      </c>
      <c r="N25" s="23">
        <v>3.48</v>
      </c>
      <c r="O25" s="7">
        <v>10.09</v>
      </c>
      <c r="P25" s="9">
        <v>160.62</v>
      </c>
      <c r="Q25" s="9">
        <v>100.02</v>
      </c>
      <c r="R25" s="9">
        <v>141.25</v>
      </c>
      <c r="S25" s="7">
        <v>36.08</v>
      </c>
      <c r="T25" s="7">
        <v>808.56</v>
      </c>
      <c r="U25" s="7">
        <v>935.2</v>
      </c>
      <c r="V25" s="167">
        <f t="shared" si="1"/>
        <v>1002.9000000000001</v>
      </c>
      <c r="W25" s="146"/>
      <c r="X25" s="7"/>
      <c r="Y25" s="7"/>
      <c r="Z25" s="7"/>
      <c r="AA25" s="147">
        <f t="shared" si="3"/>
        <v>0.015829198075684687</v>
      </c>
      <c r="AB25" s="146">
        <f>0.01476066*566.4</f>
        <v>8.360437824</v>
      </c>
      <c r="AC25" s="146">
        <f>AA25*F25*566.4</f>
        <v>47336.880000000005</v>
      </c>
    </row>
    <row r="26" spans="1:29" ht="12.75">
      <c r="A26" s="5">
        <v>18</v>
      </c>
      <c r="B26" s="164" t="s">
        <v>205</v>
      </c>
      <c r="C26" s="189"/>
      <c r="D26" s="186" t="s">
        <v>35</v>
      </c>
      <c r="E26" s="14" t="s">
        <v>187</v>
      </c>
      <c r="F26" s="77">
        <v>5278.9</v>
      </c>
      <c r="G26" s="23">
        <v>170.15</v>
      </c>
      <c r="H26" s="23">
        <v>181.33</v>
      </c>
      <c r="I26" s="23">
        <v>141.61</v>
      </c>
      <c r="J26" s="23">
        <v>42.73</v>
      </c>
      <c r="K26" s="23">
        <v>2.68</v>
      </c>
      <c r="L26" s="23">
        <v>8.6</v>
      </c>
      <c r="M26" s="23">
        <v>4.26</v>
      </c>
      <c r="N26" s="23">
        <v>3.47</v>
      </c>
      <c r="O26" s="7">
        <v>10.05</v>
      </c>
      <c r="P26" s="9">
        <v>160.81</v>
      </c>
      <c r="Q26" s="9">
        <v>99.76</v>
      </c>
      <c r="R26" s="9">
        <v>140.71</v>
      </c>
      <c r="S26" s="7">
        <v>34.75</v>
      </c>
      <c r="T26" s="7">
        <v>808.56</v>
      </c>
      <c r="U26" s="7">
        <v>935.2</v>
      </c>
      <c r="V26" s="167">
        <f t="shared" si="1"/>
        <v>1000.9100000000001</v>
      </c>
      <c r="W26" s="146"/>
      <c r="X26" s="7"/>
      <c r="Y26" s="7"/>
      <c r="Z26" s="7"/>
      <c r="AA26" s="147">
        <f t="shared" si="3"/>
        <v>0.01580048242373727</v>
      </c>
      <c r="AB26" s="146">
        <f>0.01476066*566.4</f>
        <v>8.360437824</v>
      </c>
      <c r="AC26" s="146">
        <f aca="true" t="shared" si="5" ref="AC26:AC55">AB26*F26</f>
        <v>44133.9152291136</v>
      </c>
    </row>
    <row r="27" spans="1:29" ht="12.75">
      <c r="A27" s="5">
        <v>19</v>
      </c>
      <c r="B27" s="164" t="s">
        <v>206</v>
      </c>
      <c r="C27" s="189"/>
      <c r="D27" s="186" t="s">
        <v>36</v>
      </c>
      <c r="E27" s="14" t="s">
        <v>187</v>
      </c>
      <c r="F27" s="77">
        <v>5273.1</v>
      </c>
      <c r="G27" s="23">
        <v>170.15</v>
      </c>
      <c r="H27" s="23">
        <v>181.33</v>
      </c>
      <c r="I27" s="23">
        <v>141.61</v>
      </c>
      <c r="J27" s="23">
        <v>42.73</v>
      </c>
      <c r="K27" s="23">
        <v>2.68</v>
      </c>
      <c r="L27" s="23">
        <v>8.53</v>
      </c>
      <c r="M27" s="23">
        <v>4.26</v>
      </c>
      <c r="N27" s="23">
        <v>3.47</v>
      </c>
      <c r="O27" s="7">
        <v>10.1</v>
      </c>
      <c r="P27" s="9">
        <v>161.21</v>
      </c>
      <c r="Q27" s="9">
        <v>105.46</v>
      </c>
      <c r="R27" s="9">
        <v>153.4</v>
      </c>
      <c r="S27" s="7">
        <v>37.42</v>
      </c>
      <c r="T27" s="7">
        <v>808.56</v>
      </c>
      <c r="U27" s="7">
        <v>935.2</v>
      </c>
      <c r="V27" s="167">
        <f t="shared" si="1"/>
        <v>1022.35</v>
      </c>
      <c r="W27" s="146"/>
      <c r="X27" s="7"/>
      <c r="Y27" s="7"/>
      <c r="Z27" s="7"/>
      <c r="AA27" s="147">
        <f t="shared" si="3"/>
        <v>0.016156688349041992</v>
      </c>
      <c r="AB27" s="146">
        <f>0.01476066*566.4</f>
        <v>8.360437824</v>
      </c>
      <c r="AC27" s="146">
        <f t="shared" si="5"/>
        <v>44085.424689734406</v>
      </c>
    </row>
    <row r="28" spans="1:29" ht="12.75">
      <c r="A28" s="5">
        <v>20</v>
      </c>
      <c r="B28" s="164" t="s">
        <v>207</v>
      </c>
      <c r="C28" s="189"/>
      <c r="D28" s="186" t="s">
        <v>37</v>
      </c>
      <c r="E28" s="14" t="s">
        <v>187</v>
      </c>
      <c r="F28" s="77">
        <v>5321.27</v>
      </c>
      <c r="G28" s="23">
        <v>170.15</v>
      </c>
      <c r="H28" s="23">
        <v>181.33</v>
      </c>
      <c r="I28" s="23">
        <v>141.61</v>
      </c>
      <c r="J28" s="23">
        <v>42.73</v>
      </c>
      <c r="K28" s="23">
        <v>2.68</v>
      </c>
      <c r="L28" s="23">
        <v>8.53</v>
      </c>
      <c r="M28" s="23">
        <v>4.26</v>
      </c>
      <c r="N28" s="23">
        <v>3.47</v>
      </c>
      <c r="O28" s="7">
        <v>10.12</v>
      </c>
      <c r="P28" s="9">
        <v>160.19</v>
      </c>
      <c r="Q28" s="9">
        <v>88.31</v>
      </c>
      <c r="R28" s="9">
        <v>145.7</v>
      </c>
      <c r="S28" s="7">
        <v>24.21</v>
      </c>
      <c r="T28" s="7">
        <v>808.56</v>
      </c>
      <c r="U28" s="7">
        <v>935.2</v>
      </c>
      <c r="V28" s="167">
        <f t="shared" si="1"/>
        <v>983.29</v>
      </c>
      <c r="W28" s="146"/>
      <c r="X28" s="7"/>
      <c r="Y28" s="7"/>
      <c r="Z28" s="7"/>
      <c r="AA28" s="147">
        <f t="shared" si="3"/>
        <v>0.015398736266592999</v>
      </c>
      <c r="AB28" s="146">
        <f>0.01476066*566.4</f>
        <v>8.360437824</v>
      </c>
      <c r="AC28" s="146">
        <f t="shared" si="5"/>
        <v>44488.14697971648</v>
      </c>
    </row>
    <row r="29" spans="1:29" ht="12.75">
      <c r="A29" s="5">
        <v>21</v>
      </c>
      <c r="B29" s="164" t="s">
        <v>350</v>
      </c>
      <c r="C29" s="189"/>
      <c r="D29" s="190" t="s">
        <v>38</v>
      </c>
      <c r="E29" s="14" t="s">
        <v>187</v>
      </c>
      <c r="F29" s="78">
        <v>5261.4</v>
      </c>
      <c r="G29" s="23">
        <v>170.15</v>
      </c>
      <c r="H29" s="23">
        <v>181.33</v>
      </c>
      <c r="I29" s="99">
        <v>141.61</v>
      </c>
      <c r="J29" s="23">
        <v>42.73</v>
      </c>
      <c r="K29" s="99">
        <v>2.68</v>
      </c>
      <c r="L29" s="99">
        <v>8.54</v>
      </c>
      <c r="M29" s="23">
        <v>4.27</v>
      </c>
      <c r="N29" s="23">
        <v>3.47</v>
      </c>
      <c r="O29" s="14">
        <v>10.15</v>
      </c>
      <c r="P29" s="18">
        <v>161.84</v>
      </c>
      <c r="Q29" s="18">
        <v>157.26</v>
      </c>
      <c r="R29" s="18">
        <v>118.29</v>
      </c>
      <c r="S29" s="7">
        <v>24.3</v>
      </c>
      <c r="T29" s="14">
        <v>808.56</v>
      </c>
      <c r="U29" s="7">
        <v>935.2</v>
      </c>
      <c r="V29" s="167">
        <f t="shared" si="1"/>
        <v>1026.62</v>
      </c>
      <c r="W29" s="146"/>
      <c r="X29" s="7"/>
      <c r="Y29" s="7"/>
      <c r="Z29" s="7"/>
      <c r="AA29" s="147">
        <f t="shared" si="3"/>
        <v>0.016260247589361513</v>
      </c>
      <c r="AB29" s="146">
        <f>0.01476066*566.4</f>
        <v>8.360437824</v>
      </c>
      <c r="AC29" s="146">
        <f t="shared" si="5"/>
        <v>43987.6075671936</v>
      </c>
    </row>
    <row r="30" spans="1:29" ht="12.75">
      <c r="A30" s="5">
        <v>22</v>
      </c>
      <c r="B30" s="164" t="s">
        <v>39</v>
      </c>
      <c r="C30" s="184">
        <v>12</v>
      </c>
      <c r="D30" s="186" t="s">
        <v>40</v>
      </c>
      <c r="E30" s="7" t="s">
        <v>187</v>
      </c>
      <c r="F30" s="77">
        <v>29506.56</v>
      </c>
      <c r="G30" s="23">
        <v>378.98</v>
      </c>
      <c r="H30" s="23">
        <v>952.62</v>
      </c>
      <c r="I30" s="23">
        <v>653.58</v>
      </c>
      <c r="J30" s="23">
        <v>364.3</v>
      </c>
      <c r="K30" s="23">
        <v>-8.07</v>
      </c>
      <c r="L30" s="23">
        <v>8.77</v>
      </c>
      <c r="M30" s="23"/>
      <c r="N30" s="23">
        <v>-0.94</v>
      </c>
      <c r="O30" s="9">
        <v>15.64</v>
      </c>
      <c r="P30" s="9">
        <v>289.12</v>
      </c>
      <c r="Q30" s="9">
        <v>421.92</v>
      </c>
      <c r="R30" s="9">
        <v>696.16</v>
      </c>
      <c r="S30" s="7">
        <v>190.25</v>
      </c>
      <c r="T30" s="7">
        <v>4516.85</v>
      </c>
      <c r="U30" s="7">
        <v>4866.32</v>
      </c>
      <c r="V30" s="167">
        <f t="shared" si="1"/>
        <v>3962.3299999999995</v>
      </c>
      <c r="W30" s="146">
        <f t="shared" si="2"/>
        <v>-903.9900000000002</v>
      </c>
      <c r="X30" s="7"/>
      <c r="Y30" s="7"/>
      <c r="Z30" s="7"/>
      <c r="AA30" s="147">
        <f t="shared" si="3"/>
        <v>0.0111905341275522</v>
      </c>
      <c r="AB30" s="146">
        <f aca="true" t="shared" si="6" ref="AB30:AB91">V30/F30*566.4/12</f>
        <v>6.338318529845566</v>
      </c>
      <c r="AC30" s="146">
        <f t="shared" si="5"/>
        <v>187021.976</v>
      </c>
    </row>
    <row r="31" spans="1:29" ht="12.75">
      <c r="A31" s="5">
        <v>23</v>
      </c>
      <c r="B31" s="164" t="s">
        <v>41</v>
      </c>
      <c r="C31" s="184">
        <v>9</v>
      </c>
      <c r="D31" s="186" t="s">
        <v>42</v>
      </c>
      <c r="E31" s="7" t="s">
        <v>187</v>
      </c>
      <c r="F31" s="77">
        <v>17706.4</v>
      </c>
      <c r="G31" s="23">
        <v>216.59</v>
      </c>
      <c r="H31" s="23">
        <v>548.38</v>
      </c>
      <c r="I31" s="23">
        <v>376.97</v>
      </c>
      <c r="J31" s="23">
        <v>216.01</v>
      </c>
      <c r="K31" s="23">
        <v>-14.9</v>
      </c>
      <c r="L31" s="23">
        <v>-1.94</v>
      </c>
      <c r="M31" s="23"/>
      <c r="N31" s="23">
        <v>-0.31</v>
      </c>
      <c r="O31" s="9">
        <v>10.49</v>
      </c>
      <c r="P31" s="9">
        <v>156.79</v>
      </c>
      <c r="Q31" s="9">
        <v>269.35</v>
      </c>
      <c r="R31" s="9">
        <v>440.65</v>
      </c>
      <c r="S31" s="7">
        <v>110.39</v>
      </c>
      <c r="T31" s="7">
        <v>2631.41</v>
      </c>
      <c r="U31" s="7">
        <v>3047.27</v>
      </c>
      <c r="V31" s="167">
        <f t="shared" si="1"/>
        <v>2328.47</v>
      </c>
      <c r="W31" s="146"/>
      <c r="X31" s="7">
        <v>-307.22</v>
      </c>
      <c r="Y31" s="7">
        <f>X31*566.4</f>
        <v>-174009.408</v>
      </c>
      <c r="Z31" s="146">
        <f>Y31/F31</f>
        <v>-9.827486558532508</v>
      </c>
      <c r="AA31" s="147">
        <f t="shared" si="3"/>
        <v>0.010958702314793895</v>
      </c>
      <c r="AB31" s="146">
        <f t="shared" si="6"/>
        <v>6.207008991099262</v>
      </c>
      <c r="AC31" s="146">
        <f t="shared" si="5"/>
        <v>109903.78399999999</v>
      </c>
    </row>
    <row r="32" spans="1:29" ht="12.75">
      <c r="A32" s="5">
        <v>24</v>
      </c>
      <c r="B32" s="164" t="s">
        <v>43</v>
      </c>
      <c r="C32" s="184">
        <v>9</v>
      </c>
      <c r="D32" s="186" t="s">
        <v>44</v>
      </c>
      <c r="E32" s="7" t="s">
        <v>187</v>
      </c>
      <c r="F32" s="77">
        <v>14219.9</v>
      </c>
      <c r="G32" s="23">
        <v>193.79</v>
      </c>
      <c r="H32" s="23">
        <v>474.39</v>
      </c>
      <c r="I32" s="23">
        <v>344.33</v>
      </c>
      <c r="J32" s="23">
        <v>217.45</v>
      </c>
      <c r="K32" s="23">
        <v>14.51</v>
      </c>
      <c r="L32" s="23">
        <v>20.2</v>
      </c>
      <c r="M32" s="23">
        <v>10.19</v>
      </c>
      <c r="N32" s="23">
        <v>-0.06</v>
      </c>
      <c r="O32" s="9">
        <v>10.15</v>
      </c>
      <c r="P32" s="9">
        <v>128.23</v>
      </c>
      <c r="Q32" s="9">
        <v>244.74</v>
      </c>
      <c r="R32" s="9">
        <v>331.79</v>
      </c>
      <c r="S32" s="7">
        <v>90.4</v>
      </c>
      <c r="T32" s="7">
        <v>2110.45</v>
      </c>
      <c r="U32" s="7">
        <v>2475.38</v>
      </c>
      <c r="V32" s="167">
        <f t="shared" si="1"/>
        <v>2080.11</v>
      </c>
      <c r="W32" s="146">
        <f t="shared" si="2"/>
        <v>-395.27</v>
      </c>
      <c r="X32" s="7"/>
      <c r="Y32" s="7"/>
      <c r="Z32" s="7"/>
      <c r="AA32" s="147">
        <f t="shared" si="3"/>
        <v>0.012190134951722588</v>
      </c>
      <c r="AB32" s="146">
        <f t="shared" si="6"/>
        <v>6.904492436655674</v>
      </c>
      <c r="AC32" s="146">
        <f t="shared" si="5"/>
        <v>98181.19200000001</v>
      </c>
    </row>
    <row r="33" spans="1:29" ht="12.75">
      <c r="A33" s="5">
        <v>25</v>
      </c>
      <c r="B33" s="164" t="s">
        <v>45</v>
      </c>
      <c r="C33" s="184">
        <v>9</v>
      </c>
      <c r="D33" s="186" t="s">
        <v>46</v>
      </c>
      <c r="E33" s="7" t="s">
        <v>185</v>
      </c>
      <c r="F33" s="77">
        <v>10579.85</v>
      </c>
      <c r="G33" s="23">
        <v>140.67</v>
      </c>
      <c r="H33" s="23">
        <v>361.98</v>
      </c>
      <c r="I33" s="23">
        <v>260.88</v>
      </c>
      <c r="J33" s="23">
        <v>161.75</v>
      </c>
      <c r="K33" s="23">
        <v>2.31</v>
      </c>
      <c r="L33" s="23">
        <v>8.27</v>
      </c>
      <c r="M33" s="23">
        <v>20.03</v>
      </c>
      <c r="N33" s="23">
        <v>4.87</v>
      </c>
      <c r="O33" s="9">
        <v>11.18</v>
      </c>
      <c r="P33" s="9">
        <v>102.75</v>
      </c>
      <c r="Q33" s="9">
        <v>177.92</v>
      </c>
      <c r="R33" s="9">
        <v>272.64</v>
      </c>
      <c r="S33" s="7">
        <v>73.89</v>
      </c>
      <c r="T33" s="7">
        <v>1762.69</v>
      </c>
      <c r="U33" s="7">
        <v>1766.49</v>
      </c>
      <c r="V33" s="167">
        <f t="shared" si="1"/>
        <v>1599.14</v>
      </c>
      <c r="W33" s="146">
        <f t="shared" si="2"/>
        <v>-167.3499999999999</v>
      </c>
      <c r="X33" s="7"/>
      <c r="Y33" s="7"/>
      <c r="Z33" s="7"/>
      <c r="AA33" s="147">
        <f t="shared" si="3"/>
        <v>0.01259579924731132</v>
      </c>
      <c r="AB33" s="146">
        <f t="shared" si="6"/>
        <v>7.134260693677131</v>
      </c>
      <c r="AC33" s="146">
        <f t="shared" si="5"/>
        <v>75479.408</v>
      </c>
    </row>
    <row r="34" spans="1:29" ht="12.75">
      <c r="A34" s="5">
        <v>26</v>
      </c>
      <c r="B34" s="164" t="s">
        <v>47</v>
      </c>
      <c r="C34" s="184">
        <v>9</v>
      </c>
      <c r="D34" s="186" t="s">
        <v>48</v>
      </c>
      <c r="E34" s="13" t="s">
        <v>269</v>
      </c>
      <c r="F34" s="77">
        <v>5247.32</v>
      </c>
      <c r="G34" s="23">
        <v>65.71</v>
      </c>
      <c r="H34" s="23">
        <v>183.27</v>
      </c>
      <c r="I34" s="23">
        <v>129.68</v>
      </c>
      <c r="J34" s="23">
        <v>70.45</v>
      </c>
      <c r="K34" s="23">
        <v>5.51</v>
      </c>
      <c r="L34" s="23">
        <v>6.43</v>
      </c>
      <c r="M34" s="23">
        <v>3.84</v>
      </c>
      <c r="N34" s="23">
        <v>2.05</v>
      </c>
      <c r="O34" s="9">
        <v>5.24</v>
      </c>
      <c r="P34" s="9">
        <v>44.21</v>
      </c>
      <c r="Q34" s="9">
        <v>83.49</v>
      </c>
      <c r="R34" s="9">
        <v>139.04</v>
      </c>
      <c r="S34" s="7">
        <v>35.23</v>
      </c>
      <c r="T34" s="7">
        <v>856.54</v>
      </c>
      <c r="U34" s="7">
        <v>1026.46</v>
      </c>
      <c r="V34" s="167">
        <f t="shared" si="1"/>
        <v>774.15</v>
      </c>
      <c r="W34" s="146">
        <f t="shared" si="2"/>
        <v>-252.31000000000006</v>
      </c>
      <c r="X34" s="7"/>
      <c r="Y34" s="7"/>
      <c r="Z34" s="7"/>
      <c r="AA34" s="147">
        <f t="shared" si="3"/>
        <v>0.012294371221880885</v>
      </c>
      <c r="AB34" s="146">
        <f t="shared" si="6"/>
        <v>6.963531860073332</v>
      </c>
      <c r="AC34" s="146">
        <f t="shared" si="5"/>
        <v>36539.88</v>
      </c>
    </row>
    <row r="35" spans="1:29" ht="12.75">
      <c r="A35" s="5">
        <v>27</v>
      </c>
      <c r="B35" s="164" t="s">
        <v>49</v>
      </c>
      <c r="C35" s="184">
        <v>9</v>
      </c>
      <c r="D35" s="186" t="s">
        <v>50</v>
      </c>
      <c r="E35" s="13" t="s">
        <v>269</v>
      </c>
      <c r="F35" s="77">
        <v>5291</v>
      </c>
      <c r="G35" s="23">
        <v>71.5</v>
      </c>
      <c r="H35" s="23">
        <v>189.01</v>
      </c>
      <c r="I35" s="23">
        <v>141.72</v>
      </c>
      <c r="J35" s="23">
        <v>78.26</v>
      </c>
      <c r="K35" s="23">
        <v>-8.09</v>
      </c>
      <c r="L35" s="23">
        <v>-8.02</v>
      </c>
      <c r="M35" s="23"/>
      <c r="N35" s="23"/>
      <c r="O35" s="9">
        <v>-0.9</v>
      </c>
      <c r="P35" s="9">
        <v>48.74</v>
      </c>
      <c r="Q35" s="9">
        <v>88.79</v>
      </c>
      <c r="R35" s="9">
        <v>147.18</v>
      </c>
      <c r="S35" s="7">
        <v>37.38</v>
      </c>
      <c r="T35" s="7">
        <v>1029.28</v>
      </c>
      <c r="U35" s="7">
        <v>1205.23</v>
      </c>
      <c r="V35" s="167">
        <f t="shared" si="1"/>
        <v>785.57</v>
      </c>
      <c r="W35" s="146"/>
      <c r="X35" s="7">
        <v>-137.4</v>
      </c>
      <c r="Y35" s="7">
        <f>X35*566.4</f>
        <v>-77823.36</v>
      </c>
      <c r="Z35" s="146">
        <f>Y35/F35</f>
        <v>-14.708629748629749</v>
      </c>
      <c r="AA35" s="147">
        <f t="shared" si="3"/>
        <v>0.012372739872739874</v>
      </c>
      <c r="AB35" s="146">
        <f t="shared" si="6"/>
        <v>7.007919863919864</v>
      </c>
      <c r="AC35" s="146">
        <f t="shared" si="5"/>
        <v>37078.904</v>
      </c>
    </row>
    <row r="36" spans="1:29" ht="12.75">
      <c r="A36" s="5">
        <v>28</v>
      </c>
      <c r="B36" s="164" t="s">
        <v>51</v>
      </c>
      <c r="C36" s="184">
        <v>9</v>
      </c>
      <c r="D36" s="186" t="s">
        <v>52</v>
      </c>
      <c r="E36" s="13" t="s">
        <v>269</v>
      </c>
      <c r="F36" s="77">
        <v>5291.93</v>
      </c>
      <c r="G36" s="23">
        <v>81.01</v>
      </c>
      <c r="H36" s="23">
        <v>188.71</v>
      </c>
      <c r="I36" s="23">
        <v>140.64</v>
      </c>
      <c r="J36" s="23">
        <v>69.11</v>
      </c>
      <c r="K36" s="23">
        <v>-11.87</v>
      </c>
      <c r="L36" s="23">
        <v>-11.23</v>
      </c>
      <c r="M36" s="23"/>
      <c r="N36" s="23"/>
      <c r="O36" s="9">
        <v>3.51</v>
      </c>
      <c r="P36" s="9">
        <v>45.2</v>
      </c>
      <c r="Q36" s="9">
        <v>90.39</v>
      </c>
      <c r="R36" s="9">
        <v>156.79</v>
      </c>
      <c r="S36" s="7">
        <v>37.97</v>
      </c>
      <c r="T36" s="7">
        <v>1134.95</v>
      </c>
      <c r="U36" s="7">
        <v>1215.27</v>
      </c>
      <c r="V36" s="167">
        <f t="shared" si="1"/>
        <v>790.23</v>
      </c>
      <c r="W36" s="146">
        <f t="shared" si="2"/>
        <v>-425.03999999999996</v>
      </c>
      <c r="X36" s="7"/>
      <c r="Y36" s="7"/>
      <c r="Z36" s="7"/>
      <c r="AA36" s="147">
        <f t="shared" si="3"/>
        <v>0.012443947671265491</v>
      </c>
      <c r="AB36" s="146">
        <f t="shared" si="6"/>
        <v>7.048251961004774</v>
      </c>
      <c r="AC36" s="146">
        <f t="shared" si="5"/>
        <v>37298.85599999999</v>
      </c>
    </row>
    <row r="37" spans="1:29" ht="12.75">
      <c r="A37" s="5">
        <v>29</v>
      </c>
      <c r="B37" s="164" t="s">
        <v>53</v>
      </c>
      <c r="C37" s="184">
        <v>9</v>
      </c>
      <c r="D37" s="186" t="s">
        <v>54</v>
      </c>
      <c r="E37" s="7" t="s">
        <v>185</v>
      </c>
      <c r="F37" s="77">
        <v>6981.66</v>
      </c>
      <c r="G37" s="23">
        <v>91.79</v>
      </c>
      <c r="H37" s="23">
        <v>231.46</v>
      </c>
      <c r="I37" s="23">
        <v>165.95</v>
      </c>
      <c r="J37" s="23">
        <v>102.17</v>
      </c>
      <c r="K37" s="23">
        <v>0.4</v>
      </c>
      <c r="L37" s="23">
        <v>5.4</v>
      </c>
      <c r="M37" s="23">
        <v>1.47</v>
      </c>
      <c r="N37" s="23">
        <v>-0.18</v>
      </c>
      <c r="O37" s="9">
        <v>5.6</v>
      </c>
      <c r="P37" s="9">
        <v>72.13</v>
      </c>
      <c r="Q37" s="9">
        <v>118.98</v>
      </c>
      <c r="R37" s="9">
        <v>188.02</v>
      </c>
      <c r="S37" s="7">
        <v>45.09</v>
      </c>
      <c r="T37" s="7">
        <v>1309.42</v>
      </c>
      <c r="U37" s="7">
        <v>1195.07</v>
      </c>
      <c r="V37" s="167">
        <f t="shared" si="1"/>
        <v>1028.28</v>
      </c>
      <c r="W37" s="146"/>
      <c r="X37" s="7">
        <v>-24.03</v>
      </c>
      <c r="Y37" s="7">
        <f>X37*566.4</f>
        <v>-13610.592</v>
      </c>
      <c r="Z37" s="146">
        <f>Y37/F37</f>
        <v>-1.9494779178590766</v>
      </c>
      <c r="AA37" s="147">
        <f t="shared" si="3"/>
        <v>0.012273585365085096</v>
      </c>
      <c r="AB37" s="146">
        <f t="shared" si="6"/>
        <v>6.951758750784197</v>
      </c>
      <c r="AC37" s="146">
        <f t="shared" si="5"/>
        <v>48534.816</v>
      </c>
    </row>
    <row r="38" spans="1:29" ht="12.75">
      <c r="A38" s="5">
        <v>30</v>
      </c>
      <c r="B38" s="164" t="s">
        <v>55</v>
      </c>
      <c r="C38" s="184">
        <v>12</v>
      </c>
      <c r="D38" s="191" t="s">
        <v>56</v>
      </c>
      <c r="E38" s="7" t="s">
        <v>186</v>
      </c>
      <c r="F38" s="79">
        <v>60146.5</v>
      </c>
      <c r="G38" s="23">
        <v>910.12</v>
      </c>
      <c r="H38" s="23">
        <v>2250.69</v>
      </c>
      <c r="I38" s="23">
        <v>1784.74</v>
      </c>
      <c r="J38" s="23">
        <v>920.22</v>
      </c>
      <c r="K38" s="23">
        <v>112.7</v>
      </c>
      <c r="L38" s="23">
        <v>103.71</v>
      </c>
      <c r="M38" s="23"/>
      <c r="N38" s="23">
        <v>-61.27</v>
      </c>
      <c r="O38" s="9">
        <v>70.39</v>
      </c>
      <c r="P38" s="9">
        <v>663.98</v>
      </c>
      <c r="Q38" s="9">
        <v>983.52</v>
      </c>
      <c r="R38" s="9">
        <v>1538.2</v>
      </c>
      <c r="S38" s="7">
        <v>470.39</v>
      </c>
      <c r="T38" s="7">
        <v>11625.3</v>
      </c>
      <c r="U38" s="7">
        <v>11861.68</v>
      </c>
      <c r="V38" s="167">
        <f t="shared" si="1"/>
        <v>9747.390000000001</v>
      </c>
      <c r="W38" s="146">
        <f t="shared" si="2"/>
        <v>-2114.289999999999</v>
      </c>
      <c r="X38" s="7"/>
      <c r="Y38" s="7"/>
      <c r="Z38" s="7"/>
      <c r="AA38" s="147">
        <f t="shared" si="3"/>
        <v>0.01350506679524162</v>
      </c>
      <c r="AB38" s="146">
        <f t="shared" si="6"/>
        <v>7.649269832824854</v>
      </c>
      <c r="AC38" s="146">
        <f t="shared" si="5"/>
        <v>460076.8080000001</v>
      </c>
    </row>
    <row r="39" spans="1:29" ht="12.75">
      <c r="A39" s="5">
        <v>31</v>
      </c>
      <c r="B39" s="164" t="s">
        <v>57</v>
      </c>
      <c r="C39" s="184">
        <v>9</v>
      </c>
      <c r="D39" s="186" t="s">
        <v>58</v>
      </c>
      <c r="E39" s="13" t="s">
        <v>269</v>
      </c>
      <c r="F39" s="77">
        <v>22766.01</v>
      </c>
      <c r="G39" s="23">
        <v>322.13</v>
      </c>
      <c r="H39" s="23">
        <v>741.07</v>
      </c>
      <c r="I39" s="23">
        <v>606.69</v>
      </c>
      <c r="J39" s="23">
        <v>375.17</v>
      </c>
      <c r="K39" s="23">
        <v>17.85</v>
      </c>
      <c r="L39" s="23">
        <v>26.55</v>
      </c>
      <c r="M39" s="23">
        <v>18.29</v>
      </c>
      <c r="N39" s="23">
        <v>7.81</v>
      </c>
      <c r="O39" s="9">
        <v>19.95</v>
      </c>
      <c r="P39" s="9">
        <v>246.96</v>
      </c>
      <c r="Q39" s="9">
        <v>334.5</v>
      </c>
      <c r="R39" s="9">
        <v>582.81</v>
      </c>
      <c r="S39" s="7">
        <v>191.88</v>
      </c>
      <c r="T39" s="7">
        <v>4181.66</v>
      </c>
      <c r="U39" s="7">
        <v>4521.02</v>
      </c>
      <c r="V39" s="167">
        <f t="shared" si="1"/>
        <v>3491.6600000000003</v>
      </c>
      <c r="W39" s="146">
        <f t="shared" si="2"/>
        <v>-1029.3600000000001</v>
      </c>
      <c r="X39" s="7"/>
      <c r="Y39" s="7"/>
      <c r="Z39" s="7"/>
      <c r="AA39" s="147">
        <f t="shared" si="3"/>
        <v>0.012780968938635567</v>
      </c>
      <c r="AB39" s="146">
        <f t="shared" si="6"/>
        <v>7.239140806843185</v>
      </c>
      <c r="AC39" s="146">
        <f t="shared" si="5"/>
        <v>164806.352</v>
      </c>
    </row>
    <row r="40" spans="1:29" ht="12.75">
      <c r="A40" s="5">
        <v>32</v>
      </c>
      <c r="B40" s="164" t="s">
        <v>59</v>
      </c>
      <c r="C40" s="184">
        <v>14</v>
      </c>
      <c r="D40" s="186" t="s">
        <v>60</v>
      </c>
      <c r="E40" s="14" t="s">
        <v>187</v>
      </c>
      <c r="F40" s="77">
        <v>3838.41</v>
      </c>
      <c r="G40" s="23">
        <v>70.82</v>
      </c>
      <c r="H40" s="23">
        <v>177.4</v>
      </c>
      <c r="I40" s="23">
        <v>118.13</v>
      </c>
      <c r="J40" s="23">
        <v>60.1</v>
      </c>
      <c r="K40" s="23">
        <v>-3.03</v>
      </c>
      <c r="L40" s="23">
        <v>10.57</v>
      </c>
      <c r="M40" s="23">
        <v>5.57</v>
      </c>
      <c r="N40" s="23">
        <v>0.99</v>
      </c>
      <c r="O40" s="9">
        <v>9.89</v>
      </c>
      <c r="P40" s="9">
        <v>51.17</v>
      </c>
      <c r="Q40" s="9">
        <v>83.07</v>
      </c>
      <c r="R40" s="9">
        <v>131.76</v>
      </c>
      <c r="S40" s="7">
        <v>31.48</v>
      </c>
      <c r="T40" s="7">
        <v>881.15</v>
      </c>
      <c r="U40" s="7">
        <v>941.18</v>
      </c>
      <c r="V40" s="167">
        <f t="shared" si="1"/>
        <v>747.9200000000001</v>
      </c>
      <c r="W40" s="146">
        <f t="shared" si="2"/>
        <v>-193.25999999999988</v>
      </c>
      <c r="X40" s="7"/>
      <c r="Y40" s="7"/>
      <c r="Z40" s="7"/>
      <c r="AA40" s="147">
        <f t="shared" si="3"/>
        <v>0.01623762616986374</v>
      </c>
      <c r="AB40" s="146">
        <f t="shared" si="6"/>
        <v>9.196991462610821</v>
      </c>
      <c r="AC40" s="146">
        <f t="shared" si="5"/>
        <v>35301.824</v>
      </c>
    </row>
    <row r="41" spans="1:29" ht="12.75">
      <c r="A41" s="5">
        <v>33</v>
      </c>
      <c r="B41" s="164" t="s">
        <v>61</v>
      </c>
      <c r="C41" s="184">
        <v>9</v>
      </c>
      <c r="D41" s="186" t="s">
        <v>62</v>
      </c>
      <c r="E41" s="7" t="s">
        <v>185</v>
      </c>
      <c r="F41" s="77">
        <v>14333.5</v>
      </c>
      <c r="G41" s="23">
        <v>210.18</v>
      </c>
      <c r="H41" s="23">
        <v>508.9</v>
      </c>
      <c r="I41" s="23">
        <v>324.29</v>
      </c>
      <c r="J41" s="23">
        <v>195.98</v>
      </c>
      <c r="K41" s="23">
        <v>22.26</v>
      </c>
      <c r="L41" s="23">
        <v>23.35</v>
      </c>
      <c r="M41" s="23">
        <v>15.49</v>
      </c>
      <c r="N41" s="23">
        <v>5</v>
      </c>
      <c r="O41" s="9">
        <v>17.13</v>
      </c>
      <c r="P41" s="9">
        <v>122.17</v>
      </c>
      <c r="Q41" s="9">
        <v>230.67</v>
      </c>
      <c r="R41" s="9">
        <v>382.83</v>
      </c>
      <c r="S41" s="7">
        <v>92.64</v>
      </c>
      <c r="T41" s="7">
        <v>2402.45</v>
      </c>
      <c r="U41" s="7">
        <v>2643.11</v>
      </c>
      <c r="V41" s="167">
        <f t="shared" si="1"/>
        <v>2150.89</v>
      </c>
      <c r="W41" s="146"/>
      <c r="X41" s="7">
        <v>-0.78</v>
      </c>
      <c r="Y41" s="7">
        <f>X41*566.4</f>
        <v>-441.792</v>
      </c>
      <c r="Z41" s="146">
        <f>Y41/F41</f>
        <v>-0.030822339275124705</v>
      </c>
      <c r="AA41" s="147">
        <f t="shared" si="3"/>
        <v>0.012505029011290567</v>
      </c>
      <c r="AB41" s="146">
        <f t="shared" si="6"/>
        <v>7.082848431994976</v>
      </c>
      <c r="AC41" s="146">
        <f t="shared" si="5"/>
        <v>101522.00799999999</v>
      </c>
    </row>
    <row r="42" spans="1:29" ht="12.75">
      <c r="A42" s="5">
        <v>34</v>
      </c>
      <c r="B42" s="164" t="s">
        <v>63</v>
      </c>
      <c r="C42" s="184">
        <v>9</v>
      </c>
      <c r="D42" s="186" t="s">
        <v>64</v>
      </c>
      <c r="E42" s="7" t="s">
        <v>185</v>
      </c>
      <c r="F42" s="77">
        <v>8888.37</v>
      </c>
      <c r="G42" s="23">
        <v>107.08</v>
      </c>
      <c r="H42" s="23">
        <v>289.25</v>
      </c>
      <c r="I42" s="23">
        <v>227.31</v>
      </c>
      <c r="J42" s="23">
        <v>158.92</v>
      </c>
      <c r="K42" s="23">
        <v>9.73</v>
      </c>
      <c r="L42" s="23">
        <v>11.92</v>
      </c>
      <c r="M42" s="23">
        <v>8.64</v>
      </c>
      <c r="N42" s="23">
        <v>5.54</v>
      </c>
      <c r="O42" s="9">
        <v>8.74</v>
      </c>
      <c r="P42" s="9">
        <v>67.13</v>
      </c>
      <c r="Q42" s="9">
        <v>125.08</v>
      </c>
      <c r="R42" s="9">
        <v>217.65</v>
      </c>
      <c r="S42" s="7">
        <v>55.19</v>
      </c>
      <c r="T42" s="7">
        <v>1534.89</v>
      </c>
      <c r="U42" s="7">
        <v>1395.85</v>
      </c>
      <c r="V42" s="167">
        <f t="shared" si="1"/>
        <v>1292.18</v>
      </c>
      <c r="W42" s="146">
        <f t="shared" si="2"/>
        <v>-103.66999999999985</v>
      </c>
      <c r="X42" s="7"/>
      <c r="Y42" s="7"/>
      <c r="Z42" s="7"/>
      <c r="AA42" s="147">
        <f t="shared" si="3"/>
        <v>0.012114894706978518</v>
      </c>
      <c r="AB42" s="146">
        <f t="shared" si="6"/>
        <v>6.861876362032633</v>
      </c>
      <c r="AC42" s="146">
        <f t="shared" si="5"/>
        <v>60990.896</v>
      </c>
    </row>
    <row r="43" spans="1:29" ht="12.75">
      <c r="A43" s="5">
        <v>35</v>
      </c>
      <c r="B43" s="164" t="s">
        <v>65</v>
      </c>
      <c r="C43" s="184">
        <v>12</v>
      </c>
      <c r="D43" s="186" t="s">
        <v>66</v>
      </c>
      <c r="E43" s="7"/>
      <c r="F43" s="77">
        <v>30753.72</v>
      </c>
      <c r="G43" s="23">
        <v>450.72</v>
      </c>
      <c r="H43" s="23">
        <v>1036.45</v>
      </c>
      <c r="I43" s="23">
        <v>1056.23</v>
      </c>
      <c r="J43" s="23">
        <v>427.77</v>
      </c>
      <c r="K43" s="23">
        <v>50.72</v>
      </c>
      <c r="L43" s="23">
        <v>-42.54</v>
      </c>
      <c r="M43" s="23"/>
      <c r="N43" s="23">
        <v>-0.5</v>
      </c>
      <c r="O43" s="9">
        <v>20.8</v>
      </c>
      <c r="P43" s="9">
        <v>311.8</v>
      </c>
      <c r="Q43" s="9">
        <v>524.73</v>
      </c>
      <c r="R43" s="9">
        <v>884.42</v>
      </c>
      <c r="S43" s="7">
        <v>223.27</v>
      </c>
      <c r="T43" s="7">
        <v>5510.74</v>
      </c>
      <c r="U43" s="7">
        <v>5939.66</v>
      </c>
      <c r="V43" s="167">
        <f t="shared" si="1"/>
        <v>4943.870000000001</v>
      </c>
      <c r="W43" s="146">
        <f t="shared" si="2"/>
        <v>-995.789999999999</v>
      </c>
      <c r="X43" s="7"/>
      <c r="Y43" s="7"/>
      <c r="Z43" s="7"/>
      <c r="AA43" s="147">
        <f t="shared" si="3"/>
        <v>0.013396401042432157</v>
      </c>
      <c r="AB43" s="146">
        <f t="shared" si="6"/>
        <v>7.5877215504335735</v>
      </c>
      <c r="AC43" s="146">
        <f t="shared" si="5"/>
        <v>233350.66400000002</v>
      </c>
    </row>
    <row r="44" spans="1:29" ht="12.75">
      <c r="A44" s="5">
        <v>36</v>
      </c>
      <c r="B44" s="164" t="s">
        <v>67</v>
      </c>
      <c r="C44" s="184">
        <v>14</v>
      </c>
      <c r="D44" s="186" t="s">
        <v>68</v>
      </c>
      <c r="E44" s="7" t="s">
        <v>185</v>
      </c>
      <c r="F44" s="77">
        <v>7356.8</v>
      </c>
      <c r="G44" s="23">
        <v>112.37</v>
      </c>
      <c r="H44" s="23">
        <v>255.24</v>
      </c>
      <c r="I44" s="23">
        <v>203.91</v>
      </c>
      <c r="J44" s="23">
        <v>117.86</v>
      </c>
      <c r="K44" s="23">
        <v>-11.21</v>
      </c>
      <c r="L44" s="23">
        <v>16.04</v>
      </c>
      <c r="M44" s="23">
        <v>21.04</v>
      </c>
      <c r="N44" s="23">
        <v>6.29</v>
      </c>
      <c r="O44" s="9">
        <v>11.92</v>
      </c>
      <c r="P44" s="9">
        <v>97.12</v>
      </c>
      <c r="Q44" s="9">
        <v>125.85</v>
      </c>
      <c r="R44" s="9">
        <v>216.69</v>
      </c>
      <c r="S44" s="7">
        <v>53.97</v>
      </c>
      <c r="T44" s="7">
        <v>1316.27</v>
      </c>
      <c r="U44" s="7">
        <v>1406.72</v>
      </c>
      <c r="V44" s="167">
        <f t="shared" si="1"/>
        <v>1227.09</v>
      </c>
      <c r="W44" s="146">
        <f t="shared" si="2"/>
        <v>-179.6300000000001</v>
      </c>
      <c r="X44" s="7"/>
      <c r="Y44" s="7"/>
      <c r="Z44" s="7"/>
      <c r="AA44" s="147">
        <f t="shared" si="3"/>
        <v>0.013899725424097432</v>
      </c>
      <c r="AB44" s="146">
        <f t="shared" si="6"/>
        <v>7.872804480208785</v>
      </c>
      <c r="AC44" s="146">
        <f t="shared" si="5"/>
        <v>57918.647999999994</v>
      </c>
    </row>
    <row r="45" spans="1:29" ht="12.75">
      <c r="A45" s="5">
        <v>37</v>
      </c>
      <c r="B45" s="164" t="s">
        <v>69</v>
      </c>
      <c r="C45" s="184">
        <v>9</v>
      </c>
      <c r="D45" s="186" t="s">
        <v>70</v>
      </c>
      <c r="E45" s="7" t="s">
        <v>185</v>
      </c>
      <c r="F45" s="77">
        <v>8582.08</v>
      </c>
      <c r="G45" s="23">
        <v>118.51</v>
      </c>
      <c r="H45" s="23">
        <v>293.78</v>
      </c>
      <c r="I45" s="23">
        <v>213.91</v>
      </c>
      <c r="J45" s="23">
        <v>134.41</v>
      </c>
      <c r="K45" s="23">
        <v>2.7</v>
      </c>
      <c r="L45" s="23">
        <v>16.23</v>
      </c>
      <c r="M45" s="23">
        <v>11.72</v>
      </c>
      <c r="N45" s="23">
        <v>3.49</v>
      </c>
      <c r="O45" s="9">
        <v>9.49</v>
      </c>
      <c r="P45" s="9">
        <v>107.96</v>
      </c>
      <c r="Q45" s="9">
        <v>141.75</v>
      </c>
      <c r="R45" s="9">
        <v>235.25</v>
      </c>
      <c r="S45" s="7">
        <v>55.16</v>
      </c>
      <c r="T45" s="7">
        <v>1486.98</v>
      </c>
      <c r="U45" s="7">
        <v>1569.81</v>
      </c>
      <c r="V45" s="167">
        <f t="shared" si="1"/>
        <v>1344.3600000000001</v>
      </c>
      <c r="W45" s="146"/>
      <c r="X45" s="7">
        <v>-103.57</v>
      </c>
      <c r="Y45" s="7">
        <f>X45*566.4</f>
        <v>-58662.047999999995</v>
      </c>
      <c r="Z45" s="146">
        <f>Y45/F45</f>
        <v>-6.835411462023192</v>
      </c>
      <c r="AA45" s="147">
        <f t="shared" si="3"/>
        <v>0.01305394496439092</v>
      </c>
      <c r="AB45" s="146">
        <f t="shared" si="6"/>
        <v>7.393754427831016</v>
      </c>
      <c r="AC45" s="146">
        <f t="shared" si="5"/>
        <v>63453.79200000001</v>
      </c>
    </row>
    <row r="46" spans="1:29" ht="12.75">
      <c r="A46" s="5">
        <v>38</v>
      </c>
      <c r="B46" s="164" t="s">
        <v>71</v>
      </c>
      <c r="C46" s="184">
        <v>9</v>
      </c>
      <c r="D46" s="186" t="s">
        <v>72</v>
      </c>
      <c r="E46" s="7" t="s">
        <v>186</v>
      </c>
      <c r="F46" s="77">
        <v>7098.9</v>
      </c>
      <c r="G46" s="23">
        <v>103.42</v>
      </c>
      <c r="H46" s="23">
        <v>72.67</v>
      </c>
      <c r="I46" s="23">
        <v>78.13</v>
      </c>
      <c r="J46" s="23">
        <v>75.01</v>
      </c>
      <c r="K46" s="23">
        <v>7.04</v>
      </c>
      <c r="L46" s="23">
        <v>8.83</v>
      </c>
      <c r="M46" s="23">
        <v>5.52</v>
      </c>
      <c r="N46" s="23">
        <v>1.81</v>
      </c>
      <c r="O46" s="9">
        <v>7.05</v>
      </c>
      <c r="P46" s="9">
        <v>70.2</v>
      </c>
      <c r="Q46" s="9">
        <v>126.56</v>
      </c>
      <c r="R46" s="9">
        <v>199.5</v>
      </c>
      <c r="S46" s="7">
        <v>48.29</v>
      </c>
      <c r="T46" s="7">
        <v>1384.98</v>
      </c>
      <c r="U46" s="7">
        <v>1493.21</v>
      </c>
      <c r="V46" s="167">
        <f t="shared" si="1"/>
        <v>804.03</v>
      </c>
      <c r="W46" s="146"/>
      <c r="X46" s="7">
        <v>-135.44</v>
      </c>
      <c r="Y46" s="7">
        <f>X46*566.4</f>
        <v>-76713.216</v>
      </c>
      <c r="Z46" s="146">
        <f>Y46/F46</f>
        <v>-10.806352533491104</v>
      </c>
      <c r="AA46" s="147">
        <f t="shared" si="3"/>
        <v>0.009438434123596613</v>
      </c>
      <c r="AB46" s="146">
        <f t="shared" si="6"/>
        <v>5.345929087605121</v>
      </c>
      <c r="AC46" s="146">
        <f t="shared" si="5"/>
        <v>37950.21599999999</v>
      </c>
    </row>
    <row r="47" spans="1:29" ht="12.75">
      <c r="A47" s="5">
        <v>39</v>
      </c>
      <c r="B47" s="164" t="s">
        <v>166</v>
      </c>
      <c r="C47" s="184">
        <v>14</v>
      </c>
      <c r="D47" s="186" t="s">
        <v>73</v>
      </c>
      <c r="E47" s="14" t="s">
        <v>188</v>
      </c>
      <c r="F47" s="77">
        <v>3904.1</v>
      </c>
      <c r="G47" s="23">
        <v>66.97</v>
      </c>
      <c r="H47" s="23">
        <v>152.22</v>
      </c>
      <c r="I47" s="23">
        <v>99.55</v>
      </c>
      <c r="J47" s="23">
        <v>54.27</v>
      </c>
      <c r="K47" s="23">
        <v>-6.78</v>
      </c>
      <c r="L47" s="23">
        <v>6.83</v>
      </c>
      <c r="M47" s="23">
        <v>8.24</v>
      </c>
      <c r="N47" s="23">
        <v>3.31</v>
      </c>
      <c r="O47" s="9">
        <v>8.06</v>
      </c>
      <c r="P47" s="9">
        <v>55.05</v>
      </c>
      <c r="Q47" s="9">
        <v>82.67</v>
      </c>
      <c r="R47" s="9">
        <v>135.65</v>
      </c>
      <c r="S47" s="7">
        <v>34.16</v>
      </c>
      <c r="T47" s="7">
        <v>710.69</v>
      </c>
      <c r="U47" s="7">
        <v>771.14</v>
      </c>
      <c r="V47" s="167">
        <f t="shared" si="1"/>
        <v>700.1999999999999</v>
      </c>
      <c r="W47" s="146">
        <f t="shared" si="2"/>
        <v>-70.94000000000005</v>
      </c>
      <c r="X47" s="7"/>
      <c r="Y47" s="7"/>
      <c r="Z47" s="7"/>
      <c r="AA47" s="147">
        <f t="shared" si="3"/>
        <v>0.014945826182730973</v>
      </c>
      <c r="AB47" s="146">
        <f t="shared" si="6"/>
        <v>8.465315949898823</v>
      </c>
      <c r="AC47" s="146">
        <f t="shared" si="5"/>
        <v>33049.439999999995</v>
      </c>
    </row>
    <row r="48" spans="1:29" ht="12.75">
      <c r="A48" s="5">
        <v>40</v>
      </c>
      <c r="B48" s="164" t="s">
        <v>74</v>
      </c>
      <c r="C48" s="184">
        <v>9</v>
      </c>
      <c r="D48" s="186" t="s">
        <v>75</v>
      </c>
      <c r="E48" s="7" t="s">
        <v>186</v>
      </c>
      <c r="F48" s="77">
        <v>14396.88</v>
      </c>
      <c r="G48" s="23">
        <v>189.81</v>
      </c>
      <c r="H48" s="23">
        <v>482.73</v>
      </c>
      <c r="I48" s="23">
        <v>344.69</v>
      </c>
      <c r="J48" s="23">
        <v>216.45</v>
      </c>
      <c r="K48" s="23">
        <v>14.48</v>
      </c>
      <c r="L48" s="23">
        <v>10.37</v>
      </c>
      <c r="M48" s="23">
        <v>2.31</v>
      </c>
      <c r="N48" s="23"/>
      <c r="O48" s="9">
        <v>12.95</v>
      </c>
      <c r="P48" s="9">
        <v>120.91</v>
      </c>
      <c r="Q48" s="9">
        <v>225.34</v>
      </c>
      <c r="R48" s="9">
        <v>368.45</v>
      </c>
      <c r="S48" s="7">
        <v>91.03</v>
      </c>
      <c r="T48" s="7">
        <v>2317.1</v>
      </c>
      <c r="U48" s="7">
        <v>2623.49</v>
      </c>
      <c r="V48" s="167">
        <f t="shared" si="1"/>
        <v>2079.52</v>
      </c>
      <c r="W48" s="146"/>
      <c r="X48" s="7">
        <v>-198.58</v>
      </c>
      <c r="Y48" s="7">
        <f>X48*566.4</f>
        <v>-112475.712</v>
      </c>
      <c r="Z48" s="146">
        <f>Y48/F48</f>
        <v>-7.812506042975978</v>
      </c>
      <c r="AA48" s="147">
        <f t="shared" si="3"/>
        <v>0.01203686724716281</v>
      </c>
      <c r="AB48" s="146">
        <f t="shared" si="6"/>
        <v>6.817681608793016</v>
      </c>
      <c r="AC48" s="146">
        <f t="shared" si="5"/>
        <v>98153.344</v>
      </c>
    </row>
    <row r="49" spans="1:29" ht="12.75">
      <c r="A49" s="5">
        <v>41</v>
      </c>
      <c r="B49" s="164" t="s">
        <v>76</v>
      </c>
      <c r="C49" s="184">
        <v>10</v>
      </c>
      <c r="D49" s="192" t="s">
        <v>196</v>
      </c>
      <c r="E49" s="7" t="s">
        <v>185</v>
      </c>
      <c r="F49" s="77">
        <v>25894.83</v>
      </c>
      <c r="G49" s="23">
        <v>323.54</v>
      </c>
      <c r="H49" s="23">
        <v>813.35</v>
      </c>
      <c r="I49" s="23">
        <v>651.66</v>
      </c>
      <c r="J49" s="23">
        <v>417.47</v>
      </c>
      <c r="K49" s="23">
        <v>14.47</v>
      </c>
      <c r="L49" s="23">
        <v>38.47</v>
      </c>
      <c r="M49" s="23">
        <v>26.92</v>
      </c>
      <c r="N49" s="23">
        <v>10.29</v>
      </c>
      <c r="O49" s="9">
        <v>24.62</v>
      </c>
      <c r="P49" s="9">
        <v>255.7</v>
      </c>
      <c r="Q49" s="9">
        <v>419.15</v>
      </c>
      <c r="R49" s="9">
        <v>677.73</v>
      </c>
      <c r="S49" s="7">
        <v>176.55</v>
      </c>
      <c r="T49" s="7">
        <v>3634.41</v>
      </c>
      <c r="U49" s="7">
        <v>3942.21</v>
      </c>
      <c r="V49" s="167">
        <f t="shared" si="1"/>
        <v>3849.92</v>
      </c>
      <c r="W49" s="146">
        <f t="shared" si="2"/>
        <v>-92.28999999999996</v>
      </c>
      <c r="X49" s="7"/>
      <c r="Y49" s="7"/>
      <c r="Z49" s="7"/>
      <c r="AA49" s="147">
        <f t="shared" si="3"/>
        <v>0.01238960312412426</v>
      </c>
      <c r="AB49" s="146">
        <f t="shared" si="6"/>
        <v>7.017471209503981</v>
      </c>
      <c r="AC49" s="146">
        <f t="shared" si="5"/>
        <v>181716.224</v>
      </c>
    </row>
    <row r="50" spans="1:29" ht="12.75">
      <c r="A50" s="5">
        <v>42</v>
      </c>
      <c r="B50" s="164" t="s">
        <v>77</v>
      </c>
      <c r="C50" s="184">
        <v>14</v>
      </c>
      <c r="D50" s="186" t="s">
        <v>78</v>
      </c>
      <c r="E50" s="7" t="s">
        <v>185</v>
      </c>
      <c r="F50" s="77">
        <v>8504.4</v>
      </c>
      <c r="G50" s="23">
        <v>117.86</v>
      </c>
      <c r="H50" s="23">
        <v>302.96</v>
      </c>
      <c r="I50" s="23">
        <v>222.32</v>
      </c>
      <c r="J50" s="23">
        <v>129.35</v>
      </c>
      <c r="K50" s="23">
        <v>16.73</v>
      </c>
      <c r="L50" s="23">
        <v>15.71</v>
      </c>
      <c r="M50" s="23">
        <v>25.35</v>
      </c>
      <c r="N50" s="23">
        <v>10.29</v>
      </c>
      <c r="O50" s="9">
        <v>19.09</v>
      </c>
      <c r="P50" s="9">
        <v>97.2</v>
      </c>
      <c r="Q50" s="9">
        <v>147.93</v>
      </c>
      <c r="R50" s="9">
        <v>228.09</v>
      </c>
      <c r="S50" s="7">
        <v>61.92</v>
      </c>
      <c r="T50" s="7">
        <v>1399.36</v>
      </c>
      <c r="U50" s="7">
        <v>1711.56</v>
      </c>
      <c r="V50" s="167">
        <f t="shared" si="1"/>
        <v>1394.8000000000002</v>
      </c>
      <c r="W50" s="146"/>
      <c r="X50" s="7">
        <v>-83.5</v>
      </c>
      <c r="Y50" s="7">
        <f>X50*566.4</f>
        <v>-47294.4</v>
      </c>
      <c r="Z50" s="146">
        <f>Y50/F50</f>
        <v>-5.561168336390574</v>
      </c>
      <c r="AA50" s="147">
        <f t="shared" si="3"/>
        <v>0.013667434896445764</v>
      </c>
      <c r="AB50" s="146">
        <f t="shared" si="6"/>
        <v>7.74123512534688</v>
      </c>
      <c r="AC50" s="146">
        <f t="shared" si="5"/>
        <v>65834.56</v>
      </c>
    </row>
    <row r="51" spans="1:29" ht="12.75">
      <c r="A51" s="5">
        <v>43</v>
      </c>
      <c r="B51" s="164" t="s">
        <v>79</v>
      </c>
      <c r="C51" s="184">
        <v>9</v>
      </c>
      <c r="D51" s="186" t="s">
        <v>80</v>
      </c>
      <c r="E51" s="7" t="s">
        <v>185</v>
      </c>
      <c r="F51" s="77">
        <v>8800.5</v>
      </c>
      <c r="G51" s="23">
        <v>116.63</v>
      </c>
      <c r="H51" s="23">
        <v>300</v>
      </c>
      <c r="I51" s="23">
        <v>208.62</v>
      </c>
      <c r="J51" s="23">
        <v>132.14</v>
      </c>
      <c r="K51" s="23">
        <v>5.66</v>
      </c>
      <c r="L51" s="23">
        <v>17.73</v>
      </c>
      <c r="M51" s="23">
        <v>8.29</v>
      </c>
      <c r="N51" s="23">
        <v>2.81</v>
      </c>
      <c r="O51" s="9">
        <v>10.75</v>
      </c>
      <c r="P51" s="9">
        <v>78.46</v>
      </c>
      <c r="Q51" s="9">
        <v>157.4</v>
      </c>
      <c r="R51" s="9">
        <v>257.63</v>
      </c>
      <c r="S51" s="7">
        <v>61.39</v>
      </c>
      <c r="T51" s="7">
        <v>1541.75</v>
      </c>
      <c r="U51" s="7">
        <v>1591.87</v>
      </c>
      <c r="V51" s="167">
        <f t="shared" si="1"/>
        <v>1357.51</v>
      </c>
      <c r="W51" s="146">
        <f t="shared" si="2"/>
        <v>-234.3599999999999</v>
      </c>
      <c r="X51" s="7"/>
      <c r="Y51" s="7"/>
      <c r="Z51" s="7"/>
      <c r="AA51" s="147">
        <f t="shared" si="3"/>
        <v>0.012854477965267124</v>
      </c>
      <c r="AB51" s="146">
        <f t="shared" si="6"/>
        <v>7.280776319527298</v>
      </c>
      <c r="AC51" s="146">
        <f t="shared" si="5"/>
        <v>64074.47199999999</v>
      </c>
    </row>
    <row r="52" spans="1:29" ht="12.75">
      <c r="A52" s="5">
        <v>44</v>
      </c>
      <c r="B52" s="164" t="s">
        <v>81</v>
      </c>
      <c r="C52" s="184">
        <v>9</v>
      </c>
      <c r="D52" s="186" t="s">
        <v>82</v>
      </c>
      <c r="E52" s="13" t="s">
        <v>269</v>
      </c>
      <c r="F52" s="77">
        <v>6890.93</v>
      </c>
      <c r="G52" s="23">
        <v>85.84</v>
      </c>
      <c r="H52" s="23">
        <v>233.79</v>
      </c>
      <c r="I52" s="23">
        <v>146.92</v>
      </c>
      <c r="J52" s="23">
        <v>77.26</v>
      </c>
      <c r="K52" s="23">
        <v>-21.88</v>
      </c>
      <c r="L52" s="23">
        <v>-9.15</v>
      </c>
      <c r="M52" s="23"/>
      <c r="N52" s="23"/>
      <c r="O52" s="9">
        <v>2.56</v>
      </c>
      <c r="P52" s="9">
        <v>30.25</v>
      </c>
      <c r="Q52" s="9">
        <v>71.08</v>
      </c>
      <c r="R52" s="9">
        <v>161.75</v>
      </c>
      <c r="S52" s="7">
        <v>46.41</v>
      </c>
      <c r="T52" s="7">
        <v>1296.49</v>
      </c>
      <c r="U52" s="7">
        <v>1411.8</v>
      </c>
      <c r="V52" s="167">
        <f t="shared" si="1"/>
        <v>824.8299999999999</v>
      </c>
      <c r="W52" s="146">
        <f t="shared" si="2"/>
        <v>-586.97</v>
      </c>
      <c r="X52" s="7"/>
      <c r="Y52" s="7"/>
      <c r="Z52" s="7"/>
      <c r="AA52" s="147">
        <f t="shared" si="3"/>
        <v>0.009974826813410284</v>
      </c>
      <c r="AB52" s="146">
        <f t="shared" si="6"/>
        <v>5.649741907115584</v>
      </c>
      <c r="AC52" s="146">
        <f t="shared" si="5"/>
        <v>38931.975999999995</v>
      </c>
    </row>
    <row r="53" spans="1:29" ht="12.75">
      <c r="A53" s="5">
        <v>45</v>
      </c>
      <c r="B53" s="164" t="s">
        <v>83</v>
      </c>
      <c r="C53" s="184">
        <v>14</v>
      </c>
      <c r="D53" s="186" t="s">
        <v>84</v>
      </c>
      <c r="E53" s="14" t="s">
        <v>187</v>
      </c>
      <c r="F53" s="77">
        <v>3852.56</v>
      </c>
      <c r="G53" s="23">
        <v>65.01</v>
      </c>
      <c r="H53" s="23">
        <v>173</v>
      </c>
      <c r="I53" s="23">
        <v>116.36</v>
      </c>
      <c r="J53" s="23">
        <v>71.91</v>
      </c>
      <c r="K53" s="23">
        <v>-0.64</v>
      </c>
      <c r="L53" s="23">
        <v>3.94</v>
      </c>
      <c r="M53" s="23">
        <v>4.57</v>
      </c>
      <c r="N53" s="23"/>
      <c r="O53" s="9">
        <v>5.39</v>
      </c>
      <c r="P53" s="9">
        <v>43.36</v>
      </c>
      <c r="Q53" s="9">
        <v>78.98</v>
      </c>
      <c r="R53" s="9">
        <v>126.98</v>
      </c>
      <c r="S53" s="7">
        <v>33.44</v>
      </c>
      <c r="T53" s="7">
        <v>831.5</v>
      </c>
      <c r="U53" s="7">
        <v>930.18</v>
      </c>
      <c r="V53" s="167">
        <f t="shared" si="1"/>
        <v>722.3</v>
      </c>
      <c r="W53" s="146"/>
      <c r="X53" s="7">
        <v>-54.63</v>
      </c>
      <c r="Y53" s="7">
        <f>X53*566.4</f>
        <v>-30942.432</v>
      </c>
      <c r="Z53" s="146">
        <f>Y53/F53</f>
        <v>-8.031654795772162</v>
      </c>
      <c r="AA53" s="147">
        <f t="shared" si="3"/>
        <v>0.01562381031487288</v>
      </c>
      <c r="AB53" s="146">
        <f t="shared" si="6"/>
        <v>8.849326162344</v>
      </c>
      <c r="AC53" s="146">
        <f t="shared" si="5"/>
        <v>34092.56</v>
      </c>
    </row>
    <row r="54" spans="1:29" ht="12.75">
      <c r="A54" s="5">
        <v>46</v>
      </c>
      <c r="B54" s="164" t="s">
        <v>85</v>
      </c>
      <c r="C54" s="184">
        <v>9</v>
      </c>
      <c r="D54" s="186" t="s">
        <v>86</v>
      </c>
      <c r="E54" s="7" t="s">
        <v>185</v>
      </c>
      <c r="F54" s="77">
        <v>14342.56</v>
      </c>
      <c r="G54" s="23">
        <v>208.35</v>
      </c>
      <c r="H54" s="23">
        <v>505.37</v>
      </c>
      <c r="I54" s="23">
        <v>375.49</v>
      </c>
      <c r="J54" s="23">
        <v>224.14</v>
      </c>
      <c r="K54" s="23">
        <v>15.67</v>
      </c>
      <c r="L54" s="23">
        <v>9.89</v>
      </c>
      <c r="M54" s="23">
        <v>1.89</v>
      </c>
      <c r="N54" s="23"/>
      <c r="O54" s="9">
        <v>8.39</v>
      </c>
      <c r="P54" s="9">
        <v>108.25</v>
      </c>
      <c r="Q54" s="9">
        <v>222</v>
      </c>
      <c r="R54" s="9">
        <v>383.28</v>
      </c>
      <c r="S54" s="7">
        <v>98.33</v>
      </c>
      <c r="T54" s="7">
        <v>2635.85</v>
      </c>
      <c r="U54" s="7">
        <v>2465.66</v>
      </c>
      <c r="V54" s="167">
        <f t="shared" si="1"/>
        <v>2161.05</v>
      </c>
      <c r="W54" s="146">
        <f t="shared" si="2"/>
        <v>-304.6099999999997</v>
      </c>
      <c r="X54" s="7"/>
      <c r="Y54" s="7"/>
      <c r="Z54" s="7"/>
      <c r="AA54" s="147">
        <f t="shared" si="3"/>
        <v>0.012556161522071375</v>
      </c>
      <c r="AB54" s="146">
        <f t="shared" si="6"/>
        <v>7.111809886101227</v>
      </c>
      <c r="AC54" s="146">
        <f t="shared" si="5"/>
        <v>102001.56000000001</v>
      </c>
    </row>
    <row r="55" spans="1:29" ht="12.75">
      <c r="A55" s="5">
        <v>47</v>
      </c>
      <c r="B55" s="164" t="s">
        <v>87</v>
      </c>
      <c r="C55" s="184">
        <v>14</v>
      </c>
      <c r="D55" s="186" t="s">
        <v>88</v>
      </c>
      <c r="E55" s="7" t="s">
        <v>185</v>
      </c>
      <c r="F55" s="77">
        <v>8506.86</v>
      </c>
      <c r="G55" s="23">
        <v>121.17</v>
      </c>
      <c r="H55" s="23">
        <v>300.87</v>
      </c>
      <c r="I55" s="23">
        <v>210.72</v>
      </c>
      <c r="J55" s="23">
        <v>141.34</v>
      </c>
      <c r="K55" s="23">
        <v>18.48</v>
      </c>
      <c r="L55" s="23">
        <v>22.78</v>
      </c>
      <c r="M55" s="23">
        <v>16.43</v>
      </c>
      <c r="N55" s="23">
        <v>10.51</v>
      </c>
      <c r="O55" s="9">
        <v>12.76</v>
      </c>
      <c r="P55" s="9">
        <v>89.76</v>
      </c>
      <c r="Q55" s="9">
        <v>134.96</v>
      </c>
      <c r="R55" s="9">
        <v>226.93</v>
      </c>
      <c r="S55" s="7">
        <v>63.38</v>
      </c>
      <c r="T55" s="7">
        <v>1734.92</v>
      </c>
      <c r="U55" s="7">
        <v>1769.1</v>
      </c>
      <c r="V55" s="167">
        <f t="shared" si="1"/>
        <v>1370.0900000000001</v>
      </c>
      <c r="W55" s="146"/>
      <c r="X55" s="7">
        <v>-63.72</v>
      </c>
      <c r="Y55" s="7">
        <f>X55*566.4</f>
        <v>-36091.007999999994</v>
      </c>
      <c r="Z55" s="146">
        <f>Y55/F55</f>
        <v>-4.242576932028974</v>
      </c>
      <c r="AA55" s="147">
        <f t="shared" si="3"/>
        <v>0.013421423024084876</v>
      </c>
      <c r="AB55" s="146">
        <f t="shared" si="6"/>
        <v>7.601894000841674</v>
      </c>
      <c r="AC55" s="146">
        <f t="shared" si="5"/>
        <v>64668.24800000001</v>
      </c>
    </row>
    <row r="56" spans="1:29" ht="12.75">
      <c r="A56" s="5">
        <v>48</v>
      </c>
      <c r="B56" s="164" t="s">
        <v>89</v>
      </c>
      <c r="C56" s="184">
        <v>9</v>
      </c>
      <c r="D56" s="186" t="s">
        <v>90</v>
      </c>
      <c r="E56" s="7" t="s">
        <v>186</v>
      </c>
      <c r="F56" s="77">
        <v>8794.04</v>
      </c>
      <c r="G56" s="23">
        <v>113.59</v>
      </c>
      <c r="H56" s="23">
        <v>313.35</v>
      </c>
      <c r="I56" s="23">
        <v>255.86</v>
      </c>
      <c r="J56" s="23">
        <v>134.76</v>
      </c>
      <c r="K56" s="23">
        <v>11.86</v>
      </c>
      <c r="L56" s="23">
        <v>9.75</v>
      </c>
      <c r="M56" s="23">
        <v>3.48</v>
      </c>
      <c r="N56" s="23"/>
      <c r="O56" s="9">
        <v>8.73</v>
      </c>
      <c r="P56" s="9">
        <v>58.09</v>
      </c>
      <c r="Q56" s="9">
        <v>122.51</v>
      </c>
      <c r="R56" s="9">
        <v>217.43</v>
      </c>
      <c r="S56" s="7">
        <v>52.66</v>
      </c>
      <c r="T56" s="7">
        <v>1749.01</v>
      </c>
      <c r="U56" s="7">
        <v>1713.23</v>
      </c>
      <c r="V56" s="167">
        <f t="shared" si="1"/>
        <v>1302.0700000000004</v>
      </c>
      <c r="W56" s="146">
        <f t="shared" si="2"/>
        <v>-411.1599999999996</v>
      </c>
      <c r="X56" s="7"/>
      <c r="Y56" s="7"/>
      <c r="Z56" s="7"/>
      <c r="AA56" s="147">
        <f t="shared" si="3"/>
        <v>0.012338564906838422</v>
      </c>
      <c r="AB56" s="146">
        <f t="shared" si="6"/>
        <v>6.988563163233283</v>
      </c>
      <c r="AC56" s="146">
        <f aca="true" t="shared" si="7" ref="AC56:AC87">AB56*F56</f>
        <v>61457.70400000003</v>
      </c>
    </row>
    <row r="57" spans="1:29" ht="12.75">
      <c r="A57" s="5">
        <v>49</v>
      </c>
      <c r="B57" s="164" t="s">
        <v>91</v>
      </c>
      <c r="C57" s="184">
        <v>9</v>
      </c>
      <c r="D57" s="186" t="s">
        <v>92</v>
      </c>
      <c r="E57" s="13" t="s">
        <v>269</v>
      </c>
      <c r="F57" s="77">
        <v>7064.6</v>
      </c>
      <c r="G57" s="23">
        <v>83.15</v>
      </c>
      <c r="H57" s="23">
        <v>250.49</v>
      </c>
      <c r="I57" s="23">
        <v>164.24</v>
      </c>
      <c r="J57" s="23">
        <v>95.07</v>
      </c>
      <c r="K57" s="23">
        <v>-12.63</v>
      </c>
      <c r="L57" s="23">
        <v>1.95</v>
      </c>
      <c r="M57" s="23"/>
      <c r="N57" s="23">
        <v>8.1</v>
      </c>
      <c r="O57" s="9">
        <v>5.79</v>
      </c>
      <c r="P57" s="9">
        <v>58.48</v>
      </c>
      <c r="Q57" s="9">
        <v>94.32</v>
      </c>
      <c r="R57" s="9">
        <v>166.59</v>
      </c>
      <c r="S57" s="7">
        <v>37.98</v>
      </c>
      <c r="T57" s="7">
        <v>1296.63</v>
      </c>
      <c r="U57" s="7">
        <v>1590.73</v>
      </c>
      <c r="V57" s="167">
        <f t="shared" si="1"/>
        <v>953.5300000000001</v>
      </c>
      <c r="W57" s="146"/>
      <c r="X57" s="7">
        <v>-135.52</v>
      </c>
      <c r="Y57" s="7">
        <f>X57*566.4</f>
        <v>-76758.528</v>
      </c>
      <c r="Z57" s="146">
        <f>Y57/F57</f>
        <v>-10.86523341732016</v>
      </c>
      <c r="AA57" s="147">
        <f t="shared" si="3"/>
        <v>0.011247746982608123</v>
      </c>
      <c r="AB57" s="146">
        <f t="shared" si="6"/>
        <v>6.3707238909492405</v>
      </c>
      <c r="AC57" s="146">
        <f t="shared" si="7"/>
        <v>45006.61600000001</v>
      </c>
    </row>
    <row r="58" spans="1:29" ht="12.75">
      <c r="A58" s="5">
        <v>50</v>
      </c>
      <c r="B58" s="164" t="s">
        <v>93</v>
      </c>
      <c r="C58" s="184">
        <v>14</v>
      </c>
      <c r="D58" s="186" t="s">
        <v>94</v>
      </c>
      <c r="E58" s="14" t="s">
        <v>187</v>
      </c>
      <c r="F58" s="77">
        <v>3897.7</v>
      </c>
      <c r="G58" s="23">
        <v>67.21</v>
      </c>
      <c r="H58" s="23">
        <v>167.26</v>
      </c>
      <c r="I58" s="23">
        <v>113.44</v>
      </c>
      <c r="J58" s="23">
        <v>65.06</v>
      </c>
      <c r="K58" s="23">
        <v>3.5</v>
      </c>
      <c r="L58" s="23">
        <v>8.81</v>
      </c>
      <c r="M58" s="23">
        <v>7.88</v>
      </c>
      <c r="N58" s="23">
        <v>3.62</v>
      </c>
      <c r="O58" s="9">
        <v>6.44</v>
      </c>
      <c r="P58" s="9">
        <v>42.77</v>
      </c>
      <c r="Q58" s="9">
        <v>79.45</v>
      </c>
      <c r="R58" s="9">
        <v>127.41</v>
      </c>
      <c r="S58" s="7">
        <v>35.19</v>
      </c>
      <c r="T58" s="7">
        <v>743.48</v>
      </c>
      <c r="U58" s="7">
        <v>864.29</v>
      </c>
      <c r="V58" s="167">
        <f t="shared" si="1"/>
        <v>728.04</v>
      </c>
      <c r="W58" s="146">
        <f t="shared" si="2"/>
        <v>-136.25</v>
      </c>
      <c r="X58" s="7"/>
      <c r="Y58" s="7"/>
      <c r="Z58" s="7"/>
      <c r="AA58" s="147">
        <f t="shared" si="3"/>
        <v>0.015565589963311697</v>
      </c>
      <c r="AB58" s="146">
        <f t="shared" si="6"/>
        <v>8.816350155219745</v>
      </c>
      <c r="AC58" s="146">
        <f t="shared" si="7"/>
        <v>34363.488</v>
      </c>
    </row>
    <row r="59" spans="1:29" ht="12.75">
      <c r="A59" s="5">
        <v>51</v>
      </c>
      <c r="B59" s="164" t="s">
        <v>167</v>
      </c>
      <c r="C59" s="184">
        <v>9</v>
      </c>
      <c r="D59" s="186" t="s">
        <v>95</v>
      </c>
      <c r="E59" s="7" t="s">
        <v>185</v>
      </c>
      <c r="F59" s="77">
        <v>10519.57</v>
      </c>
      <c r="G59" s="23">
        <v>157.65</v>
      </c>
      <c r="H59" s="23">
        <v>385.19</v>
      </c>
      <c r="I59" s="23">
        <v>281.77</v>
      </c>
      <c r="J59" s="23">
        <v>177.38</v>
      </c>
      <c r="K59" s="23">
        <v>-2.59</v>
      </c>
      <c r="L59" s="23">
        <v>10.03</v>
      </c>
      <c r="M59" s="23"/>
      <c r="N59" s="23">
        <v>1.97</v>
      </c>
      <c r="O59" s="9">
        <v>11.21</v>
      </c>
      <c r="P59" s="9">
        <v>85.44</v>
      </c>
      <c r="Q59" s="9">
        <v>167.79</v>
      </c>
      <c r="R59" s="9">
        <v>278.56</v>
      </c>
      <c r="S59" s="7">
        <v>73.41</v>
      </c>
      <c r="T59" s="7">
        <v>2067.17</v>
      </c>
      <c r="U59" s="7">
        <v>1999.92</v>
      </c>
      <c r="V59" s="167">
        <f t="shared" si="1"/>
        <v>1627.81</v>
      </c>
      <c r="W59" s="146">
        <f t="shared" si="2"/>
        <v>-372.1100000000001</v>
      </c>
      <c r="X59" s="7"/>
      <c r="Y59" s="7"/>
      <c r="Z59" s="7"/>
      <c r="AA59" s="147">
        <f t="shared" si="3"/>
        <v>0.01289509298700739</v>
      </c>
      <c r="AB59" s="146">
        <f t="shared" si="6"/>
        <v>7.303780667840985</v>
      </c>
      <c r="AC59" s="146">
        <f t="shared" si="7"/>
        <v>76832.63199999998</v>
      </c>
    </row>
    <row r="60" spans="1:29" ht="12.75">
      <c r="A60" s="5">
        <v>52</v>
      </c>
      <c r="B60" s="164" t="s">
        <v>96</v>
      </c>
      <c r="C60" s="184">
        <v>5</v>
      </c>
      <c r="D60" s="186" t="s">
        <v>97</v>
      </c>
      <c r="E60" s="7" t="s">
        <v>185</v>
      </c>
      <c r="F60" s="77">
        <v>20647.15</v>
      </c>
      <c r="G60" s="23">
        <v>280.35</v>
      </c>
      <c r="H60" s="23">
        <v>706.15</v>
      </c>
      <c r="I60" s="23">
        <v>499.94</v>
      </c>
      <c r="J60" s="23">
        <v>295.06</v>
      </c>
      <c r="K60" s="23">
        <v>28.41</v>
      </c>
      <c r="L60" s="23">
        <v>26.37</v>
      </c>
      <c r="M60" s="23">
        <v>1.07</v>
      </c>
      <c r="N60" s="23"/>
      <c r="O60" s="9">
        <v>16.09</v>
      </c>
      <c r="P60" s="9">
        <v>201.26</v>
      </c>
      <c r="Q60" s="9">
        <v>351.94</v>
      </c>
      <c r="R60" s="9">
        <v>540.39</v>
      </c>
      <c r="S60" s="7">
        <v>137.97</v>
      </c>
      <c r="T60" s="7">
        <v>3199.18</v>
      </c>
      <c r="U60" s="7">
        <v>4112.5</v>
      </c>
      <c r="V60" s="167">
        <f t="shared" si="1"/>
        <v>3084.9999999999995</v>
      </c>
      <c r="W60" s="146"/>
      <c r="X60" s="7">
        <v>-54.14</v>
      </c>
      <c r="Y60" s="7">
        <f>X60*566.4</f>
        <v>-30664.896</v>
      </c>
      <c r="Z60" s="146">
        <f>Y60/F60</f>
        <v>-1.4851878346406162</v>
      </c>
      <c r="AA60" s="147">
        <f t="shared" si="3"/>
        <v>0.01245127455040203</v>
      </c>
      <c r="AB60" s="146">
        <f t="shared" si="6"/>
        <v>7.05240190534771</v>
      </c>
      <c r="AC60" s="146">
        <f t="shared" si="7"/>
        <v>145612</v>
      </c>
    </row>
    <row r="61" spans="1:29" ht="12.75">
      <c r="A61" s="5">
        <v>53</v>
      </c>
      <c r="B61" s="164" t="s">
        <v>98</v>
      </c>
      <c r="C61" s="184">
        <v>16</v>
      </c>
      <c r="D61" s="186" t="s">
        <v>99</v>
      </c>
      <c r="E61" s="7" t="s">
        <v>185</v>
      </c>
      <c r="F61" s="77">
        <v>5798.1</v>
      </c>
      <c r="G61" s="23">
        <v>71.76</v>
      </c>
      <c r="H61" s="23">
        <v>194.21</v>
      </c>
      <c r="I61" s="23">
        <v>141.03</v>
      </c>
      <c r="J61" s="23">
        <v>76.86</v>
      </c>
      <c r="K61" s="23">
        <v>8.74</v>
      </c>
      <c r="L61" s="23">
        <v>10.73</v>
      </c>
      <c r="M61" s="23">
        <v>7.7</v>
      </c>
      <c r="N61" s="23">
        <v>2.12</v>
      </c>
      <c r="O61" s="9">
        <v>7.89</v>
      </c>
      <c r="P61" s="9">
        <v>55.66</v>
      </c>
      <c r="Q61" s="9">
        <v>92.11</v>
      </c>
      <c r="R61" s="9">
        <v>141.15</v>
      </c>
      <c r="S61" s="7">
        <v>37.16</v>
      </c>
      <c r="T61" s="7">
        <v>1009.03</v>
      </c>
      <c r="U61" s="7">
        <v>1082</v>
      </c>
      <c r="V61" s="167">
        <f t="shared" si="1"/>
        <v>847.1199999999999</v>
      </c>
      <c r="W61" s="146"/>
      <c r="X61" s="7">
        <v>-84.28</v>
      </c>
      <c r="Y61" s="7">
        <f>X61*566.4</f>
        <v>-47736.191999999995</v>
      </c>
      <c r="Z61" s="146">
        <f>Y61/F61</f>
        <v>-8.233074972835928</v>
      </c>
      <c r="AA61" s="147">
        <f t="shared" si="3"/>
        <v>0.012175252812703008</v>
      </c>
      <c r="AB61" s="146">
        <f t="shared" si="6"/>
        <v>6.896063193114983</v>
      </c>
      <c r="AC61" s="146">
        <f t="shared" si="7"/>
        <v>39984.06399999999</v>
      </c>
    </row>
    <row r="62" spans="1:29" ht="12.75">
      <c r="A62" s="5">
        <v>54</v>
      </c>
      <c r="B62" s="164" t="s">
        <v>100</v>
      </c>
      <c r="C62" s="184">
        <v>9</v>
      </c>
      <c r="D62" s="186" t="s">
        <v>101</v>
      </c>
      <c r="E62" s="14" t="s">
        <v>187</v>
      </c>
      <c r="F62" s="77">
        <v>25970.7</v>
      </c>
      <c r="G62" s="23">
        <v>398.97</v>
      </c>
      <c r="H62" s="23">
        <v>960.25</v>
      </c>
      <c r="I62" s="23">
        <v>685.18</v>
      </c>
      <c r="J62" s="23">
        <v>355.58</v>
      </c>
      <c r="K62" s="23">
        <v>33.76</v>
      </c>
      <c r="L62" s="23">
        <v>25.29</v>
      </c>
      <c r="M62" s="23">
        <v>16.8</v>
      </c>
      <c r="N62" s="23">
        <v>5.79</v>
      </c>
      <c r="O62" s="9">
        <v>37.06</v>
      </c>
      <c r="P62" s="9">
        <v>97</v>
      </c>
      <c r="Q62" s="9">
        <v>275.68</v>
      </c>
      <c r="R62" s="9">
        <v>644.13</v>
      </c>
      <c r="S62" s="7">
        <v>173.47</v>
      </c>
      <c r="T62" s="7">
        <v>3983.14</v>
      </c>
      <c r="U62" s="7">
        <v>4734.24</v>
      </c>
      <c r="V62" s="167">
        <f t="shared" si="1"/>
        <v>3708.96</v>
      </c>
      <c r="W62" s="146">
        <f t="shared" si="2"/>
        <v>-1025.2799999999997</v>
      </c>
      <c r="X62" s="7"/>
      <c r="Y62" s="7"/>
      <c r="Z62" s="7"/>
      <c r="AA62" s="147">
        <f t="shared" si="3"/>
        <v>0.01190110393635905</v>
      </c>
      <c r="AB62" s="146">
        <f t="shared" si="6"/>
        <v>6.740785269553766</v>
      </c>
      <c r="AC62" s="146">
        <f t="shared" si="7"/>
        <v>175062.91199999998</v>
      </c>
    </row>
    <row r="63" spans="1:29" ht="12.75">
      <c r="A63" s="5">
        <v>55</v>
      </c>
      <c r="B63" s="164" t="s">
        <v>102</v>
      </c>
      <c r="C63" s="184">
        <v>4</v>
      </c>
      <c r="D63" s="186" t="s">
        <v>103</v>
      </c>
      <c r="E63" s="13" t="s">
        <v>269</v>
      </c>
      <c r="F63" s="77">
        <v>847</v>
      </c>
      <c r="G63" s="23">
        <v>14.52</v>
      </c>
      <c r="H63" s="23">
        <v>40.15</v>
      </c>
      <c r="I63" s="23">
        <v>27.1</v>
      </c>
      <c r="J63" s="23">
        <v>12.14</v>
      </c>
      <c r="K63" s="23">
        <v>1.28</v>
      </c>
      <c r="L63" s="23">
        <v>1.33</v>
      </c>
      <c r="M63" s="23">
        <v>0.5</v>
      </c>
      <c r="N63" s="23">
        <v>0.3</v>
      </c>
      <c r="O63" s="9">
        <v>0.82</v>
      </c>
      <c r="P63" s="9">
        <v>6.14</v>
      </c>
      <c r="Q63" s="9">
        <v>14.31</v>
      </c>
      <c r="R63" s="9">
        <v>26.57</v>
      </c>
      <c r="S63" s="7">
        <v>6.3</v>
      </c>
      <c r="T63" s="7">
        <v>164.86</v>
      </c>
      <c r="U63" s="7">
        <v>177.03</v>
      </c>
      <c r="V63" s="167">
        <f t="shared" si="1"/>
        <v>151.46</v>
      </c>
      <c r="W63" s="146">
        <f t="shared" si="2"/>
        <v>-25.569999999999993</v>
      </c>
      <c r="X63" s="7"/>
      <c r="Y63" s="7"/>
      <c r="Z63" s="7"/>
      <c r="AA63" s="147">
        <f t="shared" si="3"/>
        <v>0.014901613537977176</v>
      </c>
      <c r="AB63" s="146">
        <f t="shared" si="6"/>
        <v>8.440273907910273</v>
      </c>
      <c r="AC63" s="146">
        <f t="shared" si="7"/>
        <v>7148.912000000001</v>
      </c>
    </row>
    <row r="64" spans="1:29" ht="12.75">
      <c r="A64" s="5">
        <v>56</v>
      </c>
      <c r="B64" s="164" t="s">
        <v>104</v>
      </c>
      <c r="C64" s="184">
        <v>9</v>
      </c>
      <c r="D64" s="186" t="s">
        <v>105</v>
      </c>
      <c r="E64" s="14" t="s">
        <v>187</v>
      </c>
      <c r="F64" s="77">
        <v>55169.71</v>
      </c>
      <c r="G64" s="23">
        <v>790.63</v>
      </c>
      <c r="H64" s="23">
        <v>1841.48</v>
      </c>
      <c r="I64" s="23">
        <v>1632.86</v>
      </c>
      <c r="J64" s="23">
        <v>952.9</v>
      </c>
      <c r="K64" s="23">
        <v>90.74</v>
      </c>
      <c r="L64" s="23">
        <v>109.42</v>
      </c>
      <c r="M64" s="23">
        <v>28.5</v>
      </c>
      <c r="N64" s="23"/>
      <c r="O64" s="9">
        <v>66.82</v>
      </c>
      <c r="P64" s="9">
        <v>471.21</v>
      </c>
      <c r="Q64" s="9">
        <v>930.61</v>
      </c>
      <c r="R64" s="9">
        <v>1318.4</v>
      </c>
      <c r="S64" s="7">
        <v>379.26</v>
      </c>
      <c r="T64" s="7">
        <v>7978.41</v>
      </c>
      <c r="U64" s="7">
        <v>9604.75</v>
      </c>
      <c r="V64" s="167">
        <f t="shared" si="1"/>
        <v>8612.83</v>
      </c>
      <c r="W64" s="146">
        <f t="shared" si="2"/>
        <v>-991.9200000000001</v>
      </c>
      <c r="X64" s="7"/>
      <c r="Y64" s="7"/>
      <c r="Z64" s="7"/>
      <c r="AA64" s="147">
        <f t="shared" si="3"/>
        <v>0.013009599530853675</v>
      </c>
      <c r="AB64" s="146">
        <f t="shared" si="6"/>
        <v>7.368637174275521</v>
      </c>
      <c r="AC64" s="146">
        <f t="shared" si="7"/>
        <v>406525.57599999994</v>
      </c>
    </row>
    <row r="65" spans="1:29" ht="12.75">
      <c r="A65" s="5">
        <v>57</v>
      </c>
      <c r="B65" s="164" t="s">
        <v>106</v>
      </c>
      <c r="C65" s="184">
        <v>5</v>
      </c>
      <c r="D65" s="186" t="s">
        <v>189</v>
      </c>
      <c r="E65" s="7" t="s">
        <v>185</v>
      </c>
      <c r="F65" s="77">
        <v>22604.1</v>
      </c>
      <c r="G65" s="23">
        <v>303.24</v>
      </c>
      <c r="H65" s="23">
        <v>345.92</v>
      </c>
      <c r="I65" s="23">
        <v>499</v>
      </c>
      <c r="J65" s="23">
        <v>297.61</v>
      </c>
      <c r="K65" s="23">
        <v>13.34</v>
      </c>
      <c r="L65" s="23">
        <v>56.6</v>
      </c>
      <c r="M65" s="23">
        <v>8.54</v>
      </c>
      <c r="N65" s="23">
        <v>11.72</v>
      </c>
      <c r="O65" s="9">
        <v>29.26</v>
      </c>
      <c r="P65" s="9">
        <v>343.52</v>
      </c>
      <c r="Q65" s="9">
        <v>430.38</v>
      </c>
      <c r="R65" s="9">
        <v>672.72</v>
      </c>
      <c r="S65" s="7">
        <v>161.45</v>
      </c>
      <c r="T65" s="7">
        <v>4221.34</v>
      </c>
      <c r="U65" s="7">
        <v>4229.58</v>
      </c>
      <c r="V65" s="167">
        <f t="shared" si="1"/>
        <v>3173.2999999999993</v>
      </c>
      <c r="W65" s="146">
        <f t="shared" si="2"/>
        <v>-1056.2800000000007</v>
      </c>
      <c r="X65" s="7"/>
      <c r="Y65" s="7"/>
      <c r="Z65" s="7"/>
      <c r="AA65" s="147">
        <f t="shared" si="3"/>
        <v>0.011698836346798441</v>
      </c>
      <c r="AB65" s="146">
        <f t="shared" si="6"/>
        <v>6.626220906826638</v>
      </c>
      <c r="AC65" s="146">
        <f t="shared" si="7"/>
        <v>149779.75999999998</v>
      </c>
    </row>
    <row r="66" spans="1:29" ht="12.75">
      <c r="A66" s="5">
        <v>58</v>
      </c>
      <c r="B66" s="164" t="s">
        <v>108</v>
      </c>
      <c r="C66" s="184">
        <v>5</v>
      </c>
      <c r="D66" s="186" t="s">
        <v>109</v>
      </c>
      <c r="E66" s="7" t="s">
        <v>185</v>
      </c>
      <c r="F66" s="77">
        <v>20364.58</v>
      </c>
      <c r="G66" s="23">
        <v>296.88</v>
      </c>
      <c r="H66" s="23">
        <v>752.94</v>
      </c>
      <c r="I66" s="23">
        <v>538.46</v>
      </c>
      <c r="J66" s="23">
        <v>290.67</v>
      </c>
      <c r="K66" s="23">
        <v>68.62</v>
      </c>
      <c r="L66" s="23">
        <v>39.44</v>
      </c>
      <c r="M66" s="23">
        <v>71.8</v>
      </c>
      <c r="N66" s="23">
        <v>22.91</v>
      </c>
      <c r="O66" s="9">
        <v>32.66</v>
      </c>
      <c r="P66" s="9">
        <v>213.94</v>
      </c>
      <c r="Q66" s="9">
        <v>375.29</v>
      </c>
      <c r="R66" s="9">
        <v>558.59</v>
      </c>
      <c r="S66" s="7">
        <v>138.24</v>
      </c>
      <c r="T66" s="7">
        <v>4070.6</v>
      </c>
      <c r="U66" s="7">
        <v>4327.62</v>
      </c>
      <c r="V66" s="167">
        <f t="shared" si="1"/>
        <v>3400.4400000000005</v>
      </c>
      <c r="W66" s="146"/>
      <c r="X66" s="7">
        <v>-183.03</v>
      </c>
      <c r="Y66" s="7">
        <f>X66*566.4</f>
        <v>-103668.192</v>
      </c>
      <c r="Z66" s="146">
        <f>Y66/F66</f>
        <v>-5.090612818923836</v>
      </c>
      <c r="AA66" s="147">
        <f t="shared" si="3"/>
        <v>0.013914846267391716</v>
      </c>
      <c r="AB66" s="146">
        <f t="shared" si="6"/>
        <v>7.881368925850668</v>
      </c>
      <c r="AC66" s="146">
        <f t="shared" si="7"/>
        <v>160500.768</v>
      </c>
    </row>
    <row r="67" spans="1:29" ht="12.75">
      <c r="A67" s="5">
        <v>59</v>
      </c>
      <c r="B67" s="164" t="s">
        <v>110</v>
      </c>
      <c r="C67" s="184">
        <v>16</v>
      </c>
      <c r="D67" s="186" t="s">
        <v>111</v>
      </c>
      <c r="E67" s="13" t="s">
        <v>269</v>
      </c>
      <c r="F67" s="77">
        <v>5589.5</v>
      </c>
      <c r="G67" s="23">
        <v>72.62</v>
      </c>
      <c r="H67" s="23">
        <v>179.34</v>
      </c>
      <c r="I67" s="23">
        <v>152.38</v>
      </c>
      <c r="J67" s="23">
        <v>62.71</v>
      </c>
      <c r="K67" s="23">
        <v>-8.7</v>
      </c>
      <c r="L67" s="23">
        <v>1.85</v>
      </c>
      <c r="M67" s="23"/>
      <c r="N67" s="23">
        <v>7.67</v>
      </c>
      <c r="O67" s="9">
        <v>6.75</v>
      </c>
      <c r="P67" s="9">
        <v>59.34</v>
      </c>
      <c r="Q67" s="9">
        <v>83.9</v>
      </c>
      <c r="R67" s="9">
        <v>146.53</v>
      </c>
      <c r="S67" s="7">
        <v>34.85</v>
      </c>
      <c r="T67" s="7">
        <v>848.7</v>
      </c>
      <c r="U67" s="7">
        <v>969.16</v>
      </c>
      <c r="V67" s="167">
        <f t="shared" si="1"/>
        <v>799.24</v>
      </c>
      <c r="W67" s="146">
        <f t="shared" si="2"/>
        <v>-169.91999999999996</v>
      </c>
      <c r="X67" s="7"/>
      <c r="Y67" s="7"/>
      <c r="Z67" s="7"/>
      <c r="AA67" s="147">
        <f t="shared" si="3"/>
        <v>0.01191579449563169</v>
      </c>
      <c r="AB67" s="146">
        <f t="shared" si="6"/>
        <v>6.74910600232579</v>
      </c>
      <c r="AC67" s="146">
        <f t="shared" si="7"/>
        <v>37724.128000000004</v>
      </c>
    </row>
    <row r="68" spans="1:29" ht="12.75">
      <c r="A68" s="5">
        <v>60</v>
      </c>
      <c r="B68" s="164" t="s">
        <v>112</v>
      </c>
      <c r="C68" s="184">
        <v>9</v>
      </c>
      <c r="D68" s="186" t="s">
        <v>113</v>
      </c>
      <c r="E68" s="14" t="s">
        <v>187</v>
      </c>
      <c r="F68" s="77">
        <v>26017.77</v>
      </c>
      <c r="G68" s="23">
        <v>336.5</v>
      </c>
      <c r="H68" s="23">
        <v>892.85</v>
      </c>
      <c r="I68" s="23">
        <v>583.32</v>
      </c>
      <c r="J68" s="23">
        <v>323.99</v>
      </c>
      <c r="K68" s="23">
        <v>-1.93</v>
      </c>
      <c r="L68" s="23">
        <v>27.23</v>
      </c>
      <c r="M68" s="23">
        <v>14.99</v>
      </c>
      <c r="N68" s="23">
        <v>79.33</v>
      </c>
      <c r="O68" s="9">
        <v>38.55</v>
      </c>
      <c r="P68" s="9">
        <v>210.6</v>
      </c>
      <c r="Q68" s="9">
        <v>362.44</v>
      </c>
      <c r="R68" s="9">
        <v>627.22</v>
      </c>
      <c r="S68" s="7">
        <v>154.07</v>
      </c>
      <c r="T68" s="7">
        <v>4225.1</v>
      </c>
      <c r="U68" s="7">
        <v>4601.29</v>
      </c>
      <c r="V68" s="167">
        <f t="shared" si="1"/>
        <v>3649.1600000000003</v>
      </c>
      <c r="W68" s="146"/>
      <c r="X68" s="7">
        <v>-110.42</v>
      </c>
      <c r="Y68" s="7">
        <f>X68*566.4</f>
        <v>-62541.888</v>
      </c>
      <c r="Z68" s="146">
        <f>Y68/F68</f>
        <v>-2.4038143161385466</v>
      </c>
      <c r="AA68" s="147">
        <f t="shared" si="3"/>
        <v>0.011688037317059329</v>
      </c>
      <c r="AB68" s="146">
        <f t="shared" si="6"/>
        <v>6.620104336382403</v>
      </c>
      <c r="AC68" s="146">
        <f t="shared" si="7"/>
        <v>172240.352</v>
      </c>
    </row>
    <row r="69" spans="1:29" ht="12.75">
      <c r="A69" s="5">
        <v>61</v>
      </c>
      <c r="B69" s="193" t="s">
        <v>199</v>
      </c>
      <c r="C69" s="187">
        <v>10</v>
      </c>
      <c r="D69" s="186" t="s">
        <v>164</v>
      </c>
      <c r="E69" s="7" t="s">
        <v>186</v>
      </c>
      <c r="F69" s="77">
        <v>2403.1</v>
      </c>
      <c r="G69" s="23">
        <v>22.94</v>
      </c>
      <c r="H69" s="23">
        <v>112.92</v>
      </c>
      <c r="I69" s="23">
        <v>107.64</v>
      </c>
      <c r="J69" s="23">
        <v>116.4</v>
      </c>
      <c r="K69" s="23">
        <v>0.1</v>
      </c>
      <c r="L69" s="23">
        <v>7.97</v>
      </c>
      <c r="M69" s="23">
        <v>4.11</v>
      </c>
      <c r="N69" s="23">
        <v>3.79</v>
      </c>
      <c r="O69" s="9">
        <v>2.72</v>
      </c>
      <c r="P69" s="9">
        <v>27.11</v>
      </c>
      <c r="Q69" s="9">
        <v>45.54</v>
      </c>
      <c r="R69" s="9">
        <v>82.45</v>
      </c>
      <c r="S69" s="7">
        <v>22.51</v>
      </c>
      <c r="T69" s="7">
        <v>60</v>
      </c>
      <c r="U69" s="7">
        <v>565.5</v>
      </c>
      <c r="V69" s="167">
        <f t="shared" si="1"/>
        <v>556.2000000000002</v>
      </c>
      <c r="W69" s="146">
        <f t="shared" si="2"/>
        <v>-9.29999999999984</v>
      </c>
      <c r="X69" s="7"/>
      <c r="Y69" s="7"/>
      <c r="Z69" s="7"/>
      <c r="AA69" s="147">
        <f t="shared" si="3"/>
        <v>0.019287586866963514</v>
      </c>
      <c r="AB69" s="146">
        <f t="shared" si="6"/>
        <v>10.924489201448132</v>
      </c>
      <c r="AC69" s="146">
        <f t="shared" si="7"/>
        <v>26252.640000000007</v>
      </c>
    </row>
    <row r="70" spans="1:29" ht="12.75">
      <c r="A70" s="5">
        <v>62</v>
      </c>
      <c r="B70" s="164" t="s">
        <v>114</v>
      </c>
      <c r="C70" s="184">
        <v>14</v>
      </c>
      <c r="D70" s="186" t="s">
        <v>115</v>
      </c>
      <c r="E70" s="7" t="s">
        <v>185</v>
      </c>
      <c r="F70" s="77">
        <v>4604.3</v>
      </c>
      <c r="G70" s="23">
        <v>66.92</v>
      </c>
      <c r="H70" s="23">
        <v>177.08</v>
      </c>
      <c r="I70" s="23">
        <v>136.33</v>
      </c>
      <c r="J70" s="23">
        <v>54.62</v>
      </c>
      <c r="K70" s="23">
        <v>-2.65</v>
      </c>
      <c r="L70" s="23">
        <v>-0.83</v>
      </c>
      <c r="M70" s="23"/>
      <c r="N70" s="23"/>
      <c r="O70" s="9">
        <v>4.12</v>
      </c>
      <c r="P70" s="9">
        <v>41.33</v>
      </c>
      <c r="Q70" s="9">
        <v>83.51</v>
      </c>
      <c r="R70" s="9">
        <v>135.5</v>
      </c>
      <c r="S70" s="7">
        <v>39.74</v>
      </c>
      <c r="T70" s="7">
        <v>916.12</v>
      </c>
      <c r="U70" s="7">
        <v>1162.12</v>
      </c>
      <c r="V70" s="167">
        <f t="shared" si="1"/>
        <v>735.6700000000001</v>
      </c>
      <c r="W70" s="146"/>
      <c r="X70" s="7">
        <v>-274.51</v>
      </c>
      <c r="Y70" s="7">
        <f>X70*566.4</f>
        <v>-155482.46399999998</v>
      </c>
      <c r="Z70" s="146">
        <f>Y70/F70</f>
        <v>-33.768969007232364</v>
      </c>
      <c r="AA70" s="147">
        <f t="shared" si="3"/>
        <v>0.013314908527535856</v>
      </c>
      <c r="AB70" s="146">
        <f t="shared" si="6"/>
        <v>7.541564189996308</v>
      </c>
      <c r="AC70" s="146">
        <f t="shared" si="7"/>
        <v>34723.624</v>
      </c>
    </row>
    <row r="71" spans="1:29" ht="12.75">
      <c r="A71" s="5">
        <v>63</v>
      </c>
      <c r="B71" s="164" t="s">
        <v>116</v>
      </c>
      <c r="C71" s="184">
        <v>12</v>
      </c>
      <c r="D71" s="186" t="s">
        <v>117</v>
      </c>
      <c r="E71" s="7" t="s">
        <v>185</v>
      </c>
      <c r="F71" s="77">
        <v>3674.75</v>
      </c>
      <c r="G71" s="23">
        <v>49.73</v>
      </c>
      <c r="H71" s="23">
        <v>104.41</v>
      </c>
      <c r="I71" s="23">
        <v>61.69</v>
      </c>
      <c r="J71" s="23">
        <v>19.13</v>
      </c>
      <c r="K71" s="23">
        <v>-17.79</v>
      </c>
      <c r="L71" s="23">
        <v>-1.47</v>
      </c>
      <c r="M71" s="23"/>
      <c r="N71" s="23"/>
      <c r="O71" s="9">
        <v>1.16</v>
      </c>
      <c r="P71" s="9">
        <v>34.32</v>
      </c>
      <c r="Q71" s="9">
        <v>63.28</v>
      </c>
      <c r="R71" s="9">
        <v>106.58</v>
      </c>
      <c r="S71" s="7">
        <v>26.9</v>
      </c>
      <c r="T71" s="7">
        <v>688.4</v>
      </c>
      <c r="U71" s="7">
        <v>807.3</v>
      </c>
      <c r="V71" s="167">
        <f t="shared" si="1"/>
        <v>447.93999999999994</v>
      </c>
      <c r="W71" s="146"/>
      <c r="X71" s="7">
        <v>-264.52</v>
      </c>
      <c r="Y71" s="7">
        <f>X71*566.4</f>
        <v>-149824.128</v>
      </c>
      <c r="Z71" s="146">
        <f>Y71/F71</f>
        <v>-40.77124375807878</v>
      </c>
      <c r="AA71" s="147">
        <f t="shared" si="3"/>
        <v>0.010158060639045738</v>
      </c>
      <c r="AB71" s="146">
        <f t="shared" si="6"/>
        <v>5.7535255459555055</v>
      </c>
      <c r="AC71" s="146">
        <f t="shared" si="7"/>
        <v>21142.767999999993</v>
      </c>
    </row>
    <row r="72" spans="1:29" ht="12.75">
      <c r="A72" s="5">
        <v>64</v>
      </c>
      <c r="B72" s="164" t="s">
        <v>118</v>
      </c>
      <c r="C72" s="184">
        <v>9</v>
      </c>
      <c r="D72" s="186" t="s">
        <v>119</v>
      </c>
      <c r="E72" s="7" t="s">
        <v>185</v>
      </c>
      <c r="F72" s="77">
        <v>2836.3</v>
      </c>
      <c r="G72" s="23">
        <v>46.05</v>
      </c>
      <c r="H72" s="23">
        <v>101.71</v>
      </c>
      <c r="I72" s="23">
        <v>63.84</v>
      </c>
      <c r="J72" s="23">
        <v>34.1</v>
      </c>
      <c r="K72" s="23">
        <v>-4.25</v>
      </c>
      <c r="L72" s="23">
        <v>-5.73</v>
      </c>
      <c r="M72" s="23"/>
      <c r="N72" s="23"/>
      <c r="O72" s="9">
        <v>3.71</v>
      </c>
      <c r="P72" s="9">
        <v>38.55</v>
      </c>
      <c r="Q72" s="9">
        <v>48.1</v>
      </c>
      <c r="R72" s="9">
        <v>71.22</v>
      </c>
      <c r="S72" s="7">
        <v>19.8</v>
      </c>
      <c r="T72" s="7">
        <v>549.41</v>
      </c>
      <c r="U72" s="7">
        <v>568.07</v>
      </c>
      <c r="V72" s="167">
        <f aca="true" t="shared" si="8" ref="V72:V97">G72+H72+I72+J72+K72+L72+M72+N72+O72+P72+Q72+R72+S72</f>
        <v>417.1000000000001</v>
      </c>
      <c r="W72" s="146">
        <f aca="true" t="shared" si="9" ref="W72:W97">V72-U72</f>
        <v>-150.96999999999997</v>
      </c>
      <c r="X72" s="7"/>
      <c r="Y72" s="7"/>
      <c r="Z72" s="7"/>
      <c r="AA72" s="147">
        <f aca="true" t="shared" si="10" ref="AA72:AA97">V72/F72/12</f>
        <v>0.012254815546075286</v>
      </c>
      <c r="AB72" s="146">
        <f t="shared" si="6"/>
        <v>6.941127525297042</v>
      </c>
      <c r="AC72" s="146">
        <f t="shared" si="7"/>
        <v>19687.120000000003</v>
      </c>
    </row>
    <row r="73" spans="1:29" ht="12.75">
      <c r="A73" s="5">
        <v>65</v>
      </c>
      <c r="B73" s="164" t="s">
        <v>120</v>
      </c>
      <c r="C73" s="184">
        <v>9</v>
      </c>
      <c r="D73" s="186" t="s">
        <v>121</v>
      </c>
      <c r="E73" s="7" t="s">
        <v>185</v>
      </c>
      <c r="F73" s="77">
        <v>3098.9</v>
      </c>
      <c r="G73" s="23">
        <v>49.45</v>
      </c>
      <c r="H73" s="23">
        <v>130.11</v>
      </c>
      <c r="I73" s="23">
        <v>91.72</v>
      </c>
      <c r="J73" s="23">
        <v>52.08</v>
      </c>
      <c r="K73" s="23">
        <v>-3.03</v>
      </c>
      <c r="L73" s="23">
        <v>-2.38</v>
      </c>
      <c r="M73" s="23"/>
      <c r="N73" s="23"/>
      <c r="O73" s="9">
        <v>2.7</v>
      </c>
      <c r="P73" s="9">
        <v>28.14</v>
      </c>
      <c r="Q73" s="9">
        <v>47.98</v>
      </c>
      <c r="R73" s="9">
        <v>84.23</v>
      </c>
      <c r="S73" s="7">
        <v>24.01</v>
      </c>
      <c r="T73" s="7">
        <v>584.63</v>
      </c>
      <c r="U73" s="7">
        <v>734.69</v>
      </c>
      <c r="V73" s="167">
        <f t="shared" si="8"/>
        <v>505.01</v>
      </c>
      <c r="W73" s="146">
        <f t="shared" si="9"/>
        <v>-229.68000000000006</v>
      </c>
      <c r="X73" s="7"/>
      <c r="Y73" s="7"/>
      <c r="Z73" s="7"/>
      <c r="AA73" s="147">
        <f t="shared" si="10"/>
        <v>0.01358035647057558</v>
      </c>
      <c r="AB73" s="146">
        <f t="shared" si="6"/>
        <v>7.691913904934008</v>
      </c>
      <c r="AC73" s="146">
        <f t="shared" si="7"/>
        <v>23836.471999999998</v>
      </c>
    </row>
    <row r="74" spans="1:29" ht="12.75">
      <c r="A74" s="5">
        <v>66</v>
      </c>
      <c r="B74" s="164" t="s">
        <v>122</v>
      </c>
      <c r="C74" s="184">
        <v>12</v>
      </c>
      <c r="D74" s="186" t="s">
        <v>123</v>
      </c>
      <c r="E74" s="7" t="s">
        <v>185</v>
      </c>
      <c r="F74" s="77">
        <v>4015</v>
      </c>
      <c r="G74" s="23">
        <v>50.37</v>
      </c>
      <c r="H74" s="23">
        <v>153.32</v>
      </c>
      <c r="I74" s="23">
        <v>99.64</v>
      </c>
      <c r="J74" s="23">
        <v>45.99</v>
      </c>
      <c r="K74" s="23">
        <v>-8.44</v>
      </c>
      <c r="L74" s="23">
        <v>-2.59</v>
      </c>
      <c r="M74" s="23"/>
      <c r="N74" s="23"/>
      <c r="O74" s="9">
        <v>0.96</v>
      </c>
      <c r="P74" s="9">
        <v>41.86</v>
      </c>
      <c r="Q74" s="9">
        <v>74.27</v>
      </c>
      <c r="R74" s="9">
        <v>123.84</v>
      </c>
      <c r="S74" s="7">
        <v>33.7</v>
      </c>
      <c r="T74" s="7">
        <v>850.72</v>
      </c>
      <c r="U74" s="7">
        <v>926.46</v>
      </c>
      <c r="V74" s="167">
        <f t="shared" si="8"/>
        <v>612.9200000000001</v>
      </c>
      <c r="W74" s="146"/>
      <c r="X74" s="7">
        <v>-129.49</v>
      </c>
      <c r="Y74" s="7">
        <f>X74*566.4</f>
        <v>-73343.136</v>
      </c>
      <c r="Z74" s="146">
        <f>Y74/F74</f>
        <v>-18.267281693648815</v>
      </c>
      <c r="AA74" s="147">
        <f t="shared" si="10"/>
        <v>0.012721461187214613</v>
      </c>
      <c r="AB74" s="146">
        <f t="shared" si="6"/>
        <v>7.205435616438357</v>
      </c>
      <c r="AC74" s="146">
        <f t="shared" si="7"/>
        <v>28929.824000000004</v>
      </c>
    </row>
    <row r="75" spans="1:29" ht="12.75">
      <c r="A75" s="5">
        <v>67</v>
      </c>
      <c r="B75" s="164" t="s">
        <v>124</v>
      </c>
      <c r="C75" s="184">
        <v>9</v>
      </c>
      <c r="D75" s="186" t="s">
        <v>125</v>
      </c>
      <c r="E75" s="7"/>
      <c r="F75" s="77">
        <v>30175.59</v>
      </c>
      <c r="G75" s="23">
        <v>640.05</v>
      </c>
      <c r="H75" s="23">
        <v>1456.04</v>
      </c>
      <c r="I75" s="23">
        <v>1063.97</v>
      </c>
      <c r="J75" s="23">
        <v>753.81</v>
      </c>
      <c r="K75" s="23">
        <v>46.98</v>
      </c>
      <c r="L75" s="23">
        <v>-46.12</v>
      </c>
      <c r="M75" s="23"/>
      <c r="N75" s="23"/>
      <c r="O75" s="9">
        <v>-0.01</v>
      </c>
      <c r="P75" s="9">
        <v>757.61</v>
      </c>
      <c r="Q75" s="9">
        <v>528.8</v>
      </c>
      <c r="R75" s="9">
        <v>665.91</v>
      </c>
      <c r="S75" s="7">
        <v>3.44</v>
      </c>
      <c r="T75" s="7">
        <v>5950.85</v>
      </c>
      <c r="U75" s="7">
        <v>6494.27</v>
      </c>
      <c r="V75" s="167">
        <f t="shared" si="8"/>
        <v>5870.48</v>
      </c>
      <c r="W75" s="146">
        <f t="shared" si="9"/>
        <v>-623.7900000000009</v>
      </c>
      <c r="X75" s="7"/>
      <c r="Y75" s="7"/>
      <c r="Z75" s="7"/>
      <c r="AA75" s="147">
        <f t="shared" si="10"/>
        <v>0.01621200005258113</v>
      </c>
      <c r="AB75" s="146">
        <f t="shared" si="6"/>
        <v>9.182476829781953</v>
      </c>
      <c r="AC75" s="146">
        <f t="shared" si="7"/>
        <v>277086.656</v>
      </c>
    </row>
    <row r="76" spans="1:29" ht="12.75">
      <c r="A76" s="5">
        <v>68</v>
      </c>
      <c r="B76" s="164" t="s">
        <v>126</v>
      </c>
      <c r="C76" s="184">
        <v>5</v>
      </c>
      <c r="D76" s="186" t="s">
        <v>127</v>
      </c>
      <c r="E76" s="7" t="s">
        <v>185</v>
      </c>
      <c r="F76" s="77">
        <v>9167.76</v>
      </c>
      <c r="G76" s="23">
        <v>111.85</v>
      </c>
      <c r="H76" s="23">
        <v>110.39</v>
      </c>
      <c r="I76" s="23">
        <v>224.11</v>
      </c>
      <c r="J76" s="23">
        <v>137.09</v>
      </c>
      <c r="K76" s="23">
        <v>27.75</v>
      </c>
      <c r="L76" s="23">
        <v>22</v>
      </c>
      <c r="M76" s="23">
        <v>15.4</v>
      </c>
      <c r="N76" s="23"/>
      <c r="O76" s="9">
        <v>5.03</v>
      </c>
      <c r="P76" s="23">
        <v>94</v>
      </c>
      <c r="Q76" s="9">
        <v>157.06</v>
      </c>
      <c r="R76" s="9">
        <v>247.48</v>
      </c>
      <c r="S76" s="7">
        <v>60.27</v>
      </c>
      <c r="T76" s="7">
        <v>1709.23</v>
      </c>
      <c r="U76" s="7">
        <v>1679.51</v>
      </c>
      <c r="V76" s="167">
        <f t="shared" si="8"/>
        <v>1212.43</v>
      </c>
      <c r="W76" s="146">
        <f t="shared" si="9"/>
        <v>-467.0799999999999</v>
      </c>
      <c r="X76" s="7"/>
      <c r="Y76" s="7"/>
      <c r="Z76" s="7"/>
      <c r="AA76" s="147">
        <f t="shared" si="10"/>
        <v>0.011020776431029318</v>
      </c>
      <c r="AB76" s="146">
        <f t="shared" si="6"/>
        <v>6.242167770535005</v>
      </c>
      <c r="AC76" s="146">
        <f t="shared" si="7"/>
        <v>57226.695999999996</v>
      </c>
    </row>
    <row r="77" spans="1:29" ht="12.75">
      <c r="A77" s="5">
        <v>69</v>
      </c>
      <c r="B77" s="164" t="s">
        <v>198</v>
      </c>
      <c r="C77" s="184">
        <v>5</v>
      </c>
      <c r="D77" s="190" t="s">
        <v>128</v>
      </c>
      <c r="E77" s="7" t="s">
        <v>185</v>
      </c>
      <c r="F77" s="78">
        <v>8393.1</v>
      </c>
      <c r="G77" s="99">
        <v>103.05</v>
      </c>
      <c r="H77" s="99">
        <v>261.1</v>
      </c>
      <c r="I77" s="99">
        <v>265.6</v>
      </c>
      <c r="J77" s="99">
        <v>263.26</v>
      </c>
      <c r="K77" s="99">
        <v>8.26</v>
      </c>
      <c r="L77" s="99">
        <v>14.38</v>
      </c>
      <c r="M77" s="99">
        <v>7.1</v>
      </c>
      <c r="N77" s="99">
        <v>4.83</v>
      </c>
      <c r="O77" s="18">
        <v>11.29</v>
      </c>
      <c r="P77" s="18">
        <v>102.89</v>
      </c>
      <c r="Q77" s="18">
        <v>144.91</v>
      </c>
      <c r="R77" s="18">
        <v>238.13</v>
      </c>
      <c r="S77" s="7">
        <v>50.58</v>
      </c>
      <c r="T77" s="7">
        <v>1507.33</v>
      </c>
      <c r="U77" s="7">
        <v>1607.96</v>
      </c>
      <c r="V77" s="167">
        <f t="shared" si="8"/>
        <v>1475.38</v>
      </c>
      <c r="W77" s="146">
        <f t="shared" si="9"/>
        <v>-132.57999999999993</v>
      </c>
      <c r="X77" s="7"/>
      <c r="Y77" s="7"/>
      <c r="Z77" s="7"/>
      <c r="AA77" s="147">
        <f t="shared" si="10"/>
        <v>0.014648739242155262</v>
      </c>
      <c r="AB77" s="146">
        <f t="shared" si="6"/>
        <v>8.29704590675674</v>
      </c>
      <c r="AC77" s="146">
        <f t="shared" si="7"/>
        <v>69637.936</v>
      </c>
    </row>
    <row r="78" spans="1:29" ht="12.75">
      <c r="A78" s="5">
        <v>70</v>
      </c>
      <c r="B78" s="164" t="s">
        <v>168</v>
      </c>
      <c r="C78" s="184">
        <v>16</v>
      </c>
      <c r="D78" s="186" t="s">
        <v>129</v>
      </c>
      <c r="E78" s="7" t="s">
        <v>185</v>
      </c>
      <c r="F78" s="77">
        <v>5721.7</v>
      </c>
      <c r="G78" s="23">
        <v>71.46</v>
      </c>
      <c r="H78" s="23">
        <v>190.97</v>
      </c>
      <c r="I78" s="23">
        <v>138.83</v>
      </c>
      <c r="J78" s="23">
        <v>78.89</v>
      </c>
      <c r="K78" s="23">
        <v>4.83</v>
      </c>
      <c r="L78" s="23">
        <v>11.18</v>
      </c>
      <c r="M78" s="23">
        <v>2.07</v>
      </c>
      <c r="N78" s="23"/>
      <c r="O78" s="9">
        <v>-4.67</v>
      </c>
      <c r="P78" s="9">
        <v>55.89</v>
      </c>
      <c r="Q78" s="9">
        <v>81.6</v>
      </c>
      <c r="R78" s="9">
        <v>152.11</v>
      </c>
      <c r="S78" s="7">
        <v>41</v>
      </c>
      <c r="T78" s="7">
        <v>896.92</v>
      </c>
      <c r="U78" s="7">
        <v>949.69</v>
      </c>
      <c r="V78" s="167">
        <f t="shared" si="8"/>
        <v>824.16</v>
      </c>
      <c r="W78" s="146">
        <f t="shared" si="9"/>
        <v>-125.53000000000009</v>
      </c>
      <c r="X78" s="7"/>
      <c r="Y78" s="7"/>
      <c r="Z78" s="7"/>
      <c r="AA78" s="147">
        <f t="shared" si="10"/>
        <v>0.012003425555341944</v>
      </c>
      <c r="AB78" s="146">
        <f t="shared" si="6"/>
        <v>6.798740234545677</v>
      </c>
      <c r="AC78" s="146">
        <f t="shared" si="7"/>
        <v>38900.352</v>
      </c>
    </row>
    <row r="79" spans="1:29" ht="12.75">
      <c r="A79" s="5">
        <v>71</v>
      </c>
      <c r="B79" s="164" t="s">
        <v>130</v>
      </c>
      <c r="C79" s="184">
        <v>5</v>
      </c>
      <c r="D79" s="186" t="s">
        <v>190</v>
      </c>
      <c r="E79" s="7" t="s">
        <v>269</v>
      </c>
      <c r="F79" s="77">
        <v>17031.06</v>
      </c>
      <c r="G79" s="23">
        <v>95.52</v>
      </c>
      <c r="H79" s="23">
        <v>529.62</v>
      </c>
      <c r="I79" s="23">
        <v>429.92</v>
      </c>
      <c r="J79" s="23">
        <v>269.19</v>
      </c>
      <c r="K79" s="23">
        <v>33.82</v>
      </c>
      <c r="L79" s="23">
        <v>46.79</v>
      </c>
      <c r="M79" s="23">
        <v>19.93</v>
      </c>
      <c r="N79" s="23"/>
      <c r="O79" s="9">
        <v>10.47</v>
      </c>
      <c r="P79" s="9">
        <v>57.16</v>
      </c>
      <c r="Q79" s="9">
        <v>255.68</v>
      </c>
      <c r="R79" s="9">
        <v>407.88</v>
      </c>
      <c r="S79" s="7">
        <v>102.08</v>
      </c>
      <c r="T79" s="7">
        <v>2753.04</v>
      </c>
      <c r="U79" s="7">
        <v>3621.66</v>
      </c>
      <c r="V79" s="167">
        <f t="shared" si="8"/>
        <v>2258.06</v>
      </c>
      <c r="W79" s="146">
        <f t="shared" si="9"/>
        <v>-1363.6</v>
      </c>
      <c r="X79" s="7"/>
      <c r="Y79" s="7"/>
      <c r="Z79" s="7"/>
      <c r="AA79" s="147">
        <f t="shared" si="10"/>
        <v>0.01104873488007597</v>
      </c>
      <c r="AB79" s="146">
        <f t="shared" si="6"/>
        <v>6.258003436075029</v>
      </c>
      <c r="AC79" s="146">
        <f t="shared" si="7"/>
        <v>106580.43199999999</v>
      </c>
    </row>
    <row r="80" spans="1:29" ht="12.75">
      <c r="A80" s="5">
        <v>72</v>
      </c>
      <c r="B80" s="164" t="s">
        <v>132</v>
      </c>
      <c r="C80" s="184">
        <v>9</v>
      </c>
      <c r="D80" s="186" t="s">
        <v>133</v>
      </c>
      <c r="E80" s="14" t="s">
        <v>187</v>
      </c>
      <c r="F80" s="77">
        <v>21736.3</v>
      </c>
      <c r="G80" s="23">
        <v>120.22</v>
      </c>
      <c r="H80" s="23">
        <v>761.64</v>
      </c>
      <c r="I80" s="23">
        <v>545.58</v>
      </c>
      <c r="J80" s="23">
        <v>326.87</v>
      </c>
      <c r="K80" s="23">
        <v>30.04</v>
      </c>
      <c r="L80" s="23">
        <v>25.11</v>
      </c>
      <c r="M80" s="23">
        <v>7.78</v>
      </c>
      <c r="N80" s="23"/>
      <c r="O80" s="9">
        <v>9.37</v>
      </c>
      <c r="P80" s="9">
        <v>220.43</v>
      </c>
      <c r="Q80" s="9">
        <v>361.69</v>
      </c>
      <c r="R80" s="9">
        <v>588.21</v>
      </c>
      <c r="S80" s="7">
        <v>143.64</v>
      </c>
      <c r="T80" s="7">
        <v>3481.15</v>
      </c>
      <c r="U80" s="7">
        <v>3983.05</v>
      </c>
      <c r="V80" s="167">
        <f t="shared" si="8"/>
        <v>3140.5799999999995</v>
      </c>
      <c r="W80" s="146">
        <f t="shared" si="9"/>
        <v>-842.4700000000007</v>
      </c>
      <c r="X80" s="7"/>
      <c r="Y80" s="7"/>
      <c r="Z80" s="7"/>
      <c r="AA80" s="147">
        <f t="shared" si="10"/>
        <v>0.012040457667588317</v>
      </c>
      <c r="AB80" s="146">
        <f t="shared" si="6"/>
        <v>6.8197152229220235</v>
      </c>
      <c r="AC80" s="146">
        <f t="shared" si="7"/>
        <v>148235.37599999996</v>
      </c>
    </row>
    <row r="81" spans="1:29" ht="12.75">
      <c r="A81" s="5">
        <v>73</v>
      </c>
      <c r="B81" s="164" t="s">
        <v>134</v>
      </c>
      <c r="C81" s="184">
        <v>14</v>
      </c>
      <c r="D81" s="186" t="s">
        <v>135</v>
      </c>
      <c r="E81" s="14" t="s">
        <v>187</v>
      </c>
      <c r="F81" s="77">
        <v>4196.9</v>
      </c>
      <c r="G81" s="23">
        <v>51.12</v>
      </c>
      <c r="H81" s="23">
        <v>31.68</v>
      </c>
      <c r="I81" s="23">
        <v>36.72</v>
      </c>
      <c r="J81" s="23">
        <v>33.38</v>
      </c>
      <c r="K81" s="23">
        <v>-5.19</v>
      </c>
      <c r="L81" s="23">
        <v>-3.01</v>
      </c>
      <c r="M81" s="23"/>
      <c r="N81" s="23"/>
      <c r="O81" s="9">
        <v>1.66</v>
      </c>
      <c r="P81" s="9">
        <v>29.32</v>
      </c>
      <c r="Q81" s="9">
        <v>56.68</v>
      </c>
      <c r="R81" s="9">
        <v>102.09</v>
      </c>
      <c r="S81" s="7">
        <v>26.38</v>
      </c>
      <c r="T81" s="7">
        <v>652.61</v>
      </c>
      <c r="U81" s="7">
        <v>827.62</v>
      </c>
      <c r="V81" s="167">
        <f t="shared" si="8"/>
        <v>360.83000000000004</v>
      </c>
      <c r="W81" s="146"/>
      <c r="X81" s="7">
        <v>-37.43</v>
      </c>
      <c r="Y81" s="7">
        <f>X81*566.4</f>
        <v>-21200.352</v>
      </c>
      <c r="Z81" s="146">
        <f>Y81/F81</f>
        <v>-5.051431294526913</v>
      </c>
      <c r="AA81" s="147">
        <f t="shared" si="10"/>
        <v>0.007164613563979765</v>
      </c>
      <c r="AB81" s="146">
        <f t="shared" si="6"/>
        <v>4.058037122638138</v>
      </c>
      <c r="AC81" s="146">
        <f t="shared" si="7"/>
        <v>17031.176000000003</v>
      </c>
    </row>
    <row r="82" spans="1:29" ht="12.75">
      <c r="A82" s="5">
        <v>74</v>
      </c>
      <c r="B82" s="164" t="s">
        <v>136</v>
      </c>
      <c r="C82" s="184">
        <v>10</v>
      </c>
      <c r="D82" s="186" t="s">
        <v>137</v>
      </c>
      <c r="E82" s="14" t="s">
        <v>187</v>
      </c>
      <c r="F82" s="77">
        <v>2359.1</v>
      </c>
      <c r="G82" s="23">
        <v>29.13</v>
      </c>
      <c r="H82" s="23">
        <v>77.19</v>
      </c>
      <c r="I82" s="23">
        <v>40.64</v>
      </c>
      <c r="J82" s="23">
        <v>15.73</v>
      </c>
      <c r="K82" s="23">
        <v>-8.55</v>
      </c>
      <c r="L82" s="23">
        <v>-0.68</v>
      </c>
      <c r="M82" s="23"/>
      <c r="N82" s="23"/>
      <c r="O82" s="9">
        <v>1.63</v>
      </c>
      <c r="P82" s="9">
        <v>12.46</v>
      </c>
      <c r="Q82" s="9">
        <v>29.95</v>
      </c>
      <c r="R82" s="9">
        <v>52.81</v>
      </c>
      <c r="S82" s="7">
        <v>13.33</v>
      </c>
      <c r="T82" s="7">
        <v>287.15</v>
      </c>
      <c r="U82" s="7">
        <v>310.06</v>
      </c>
      <c r="V82" s="167">
        <f t="shared" si="8"/>
        <v>263.63999999999993</v>
      </c>
      <c r="W82" s="146">
        <f t="shared" si="9"/>
        <v>-46.42000000000007</v>
      </c>
      <c r="X82" s="7"/>
      <c r="Y82" s="7"/>
      <c r="Z82" s="7"/>
      <c r="AA82" s="147">
        <f t="shared" si="10"/>
        <v>0.00931287355347378</v>
      </c>
      <c r="AB82" s="146">
        <f t="shared" si="6"/>
        <v>5.274811580687548</v>
      </c>
      <c r="AC82" s="146">
        <f t="shared" si="7"/>
        <v>12443.807999999995</v>
      </c>
    </row>
    <row r="83" spans="1:29" ht="12.75">
      <c r="A83" s="5">
        <v>75</v>
      </c>
      <c r="B83" s="164" t="s">
        <v>138</v>
      </c>
      <c r="C83" s="184">
        <v>10</v>
      </c>
      <c r="D83" s="186" t="s">
        <v>139</v>
      </c>
      <c r="E83" s="14" t="s">
        <v>187</v>
      </c>
      <c r="F83" s="77">
        <v>2324.25</v>
      </c>
      <c r="G83" s="23">
        <v>15.9</v>
      </c>
      <c r="H83" s="23">
        <v>71.67</v>
      </c>
      <c r="I83" s="23">
        <v>38.98</v>
      </c>
      <c r="J83" s="23">
        <v>12.18</v>
      </c>
      <c r="K83" s="23">
        <v>-12.83</v>
      </c>
      <c r="L83" s="23">
        <v>0.06</v>
      </c>
      <c r="M83" s="23"/>
      <c r="N83" s="23"/>
      <c r="O83" s="9">
        <v>1.48</v>
      </c>
      <c r="P83" s="9">
        <v>5.54</v>
      </c>
      <c r="Q83" s="9">
        <v>12.25</v>
      </c>
      <c r="R83" s="9">
        <v>31.05</v>
      </c>
      <c r="S83" s="7">
        <v>10.03</v>
      </c>
      <c r="T83" s="7">
        <v>288.66</v>
      </c>
      <c r="U83" s="7">
        <v>323.82</v>
      </c>
      <c r="V83" s="167">
        <f t="shared" si="8"/>
        <v>186.31000000000003</v>
      </c>
      <c r="W83" s="146">
        <f t="shared" si="9"/>
        <v>-137.50999999999996</v>
      </c>
      <c r="X83" s="7"/>
      <c r="Y83" s="7"/>
      <c r="Z83" s="7"/>
      <c r="AA83" s="147">
        <f t="shared" si="10"/>
        <v>0.006679932594743826</v>
      </c>
      <c r="AB83" s="146">
        <f t="shared" si="6"/>
        <v>3.7835138216629027</v>
      </c>
      <c r="AC83" s="146">
        <f t="shared" si="7"/>
        <v>8793.832000000002</v>
      </c>
    </row>
    <row r="84" spans="1:29" ht="12.75">
      <c r="A84" s="5">
        <v>76</v>
      </c>
      <c r="B84" s="164" t="s">
        <v>140</v>
      </c>
      <c r="C84" s="184">
        <v>9</v>
      </c>
      <c r="D84" s="186" t="s">
        <v>141</v>
      </c>
      <c r="E84" s="7" t="s">
        <v>185</v>
      </c>
      <c r="F84" s="77">
        <v>14176.3</v>
      </c>
      <c r="G84" s="23">
        <v>210.31</v>
      </c>
      <c r="H84" s="23">
        <v>514.92</v>
      </c>
      <c r="I84" s="23">
        <v>369.18</v>
      </c>
      <c r="J84" s="23">
        <v>202.47</v>
      </c>
      <c r="K84" s="23">
        <v>-34.86</v>
      </c>
      <c r="L84" s="23">
        <v>1.47</v>
      </c>
      <c r="M84" s="23"/>
      <c r="N84" s="23"/>
      <c r="O84" s="9">
        <v>6.61</v>
      </c>
      <c r="P84" s="9">
        <v>128.02</v>
      </c>
      <c r="Q84" s="9">
        <v>228.6</v>
      </c>
      <c r="R84" s="9">
        <v>346.57</v>
      </c>
      <c r="S84" s="7">
        <v>88.08</v>
      </c>
      <c r="T84" s="7">
        <v>2614.09</v>
      </c>
      <c r="U84" s="7">
        <v>2692.68</v>
      </c>
      <c r="V84" s="167">
        <f t="shared" si="8"/>
        <v>2061.37</v>
      </c>
      <c r="W84" s="146">
        <f t="shared" si="9"/>
        <v>-631.31</v>
      </c>
      <c r="X84" s="7"/>
      <c r="Y84" s="7"/>
      <c r="Z84" s="7"/>
      <c r="AA84" s="147">
        <f t="shared" si="10"/>
        <v>0.012117466005469223</v>
      </c>
      <c r="AB84" s="146">
        <f t="shared" si="6"/>
        <v>6.863332745497767</v>
      </c>
      <c r="AC84" s="146">
        <f t="shared" si="7"/>
        <v>97296.66399999999</v>
      </c>
    </row>
    <row r="85" spans="1:29" ht="12.75">
      <c r="A85" s="5">
        <v>77</v>
      </c>
      <c r="B85" s="164" t="s">
        <v>177</v>
      </c>
      <c r="C85" s="184">
        <v>10</v>
      </c>
      <c r="D85" s="186" t="s">
        <v>176</v>
      </c>
      <c r="E85" s="7" t="s">
        <v>186</v>
      </c>
      <c r="F85" s="77">
        <v>7355</v>
      </c>
      <c r="G85" s="23">
        <v>79.09</v>
      </c>
      <c r="H85" s="23">
        <v>205.8</v>
      </c>
      <c r="I85" s="23">
        <v>136.07</v>
      </c>
      <c r="J85" s="23">
        <v>70.73</v>
      </c>
      <c r="K85" s="23">
        <v>1.95</v>
      </c>
      <c r="L85" s="23">
        <v>6.61</v>
      </c>
      <c r="M85" s="23">
        <v>1.39</v>
      </c>
      <c r="N85" s="23">
        <v>10.71</v>
      </c>
      <c r="O85" s="9">
        <v>12.52</v>
      </c>
      <c r="P85" s="9">
        <v>54.85</v>
      </c>
      <c r="Q85" s="9">
        <v>93.36</v>
      </c>
      <c r="R85" s="9">
        <v>148.01</v>
      </c>
      <c r="S85" s="7"/>
      <c r="T85" s="7"/>
      <c r="U85" s="7"/>
      <c r="V85" s="167">
        <f t="shared" si="8"/>
        <v>821.09</v>
      </c>
      <c r="W85" s="146"/>
      <c r="X85" s="7"/>
      <c r="Y85" s="7"/>
      <c r="Z85" s="7"/>
      <c r="AA85" s="147">
        <f t="shared" si="10"/>
        <v>0.009303081803761614</v>
      </c>
      <c r="AB85" s="146">
        <f t="shared" si="6"/>
        <v>5.269265533650578</v>
      </c>
      <c r="AC85" s="146">
        <f t="shared" si="7"/>
        <v>38755.448</v>
      </c>
    </row>
    <row r="86" spans="1:29" ht="12.75">
      <c r="A86" s="5">
        <v>78</v>
      </c>
      <c r="B86" s="164" t="s">
        <v>142</v>
      </c>
      <c r="C86" s="184">
        <v>14</v>
      </c>
      <c r="D86" s="186" t="s">
        <v>143</v>
      </c>
      <c r="E86" s="7" t="s">
        <v>186</v>
      </c>
      <c r="F86" s="77">
        <v>4227.4</v>
      </c>
      <c r="G86" s="23">
        <v>54.55</v>
      </c>
      <c r="H86" s="23">
        <v>140.86</v>
      </c>
      <c r="I86" s="23">
        <v>92.06</v>
      </c>
      <c r="J86" s="23">
        <v>53.68</v>
      </c>
      <c r="K86" s="23">
        <v>4.35</v>
      </c>
      <c r="L86" s="23">
        <v>4.19</v>
      </c>
      <c r="M86" s="23"/>
      <c r="N86" s="23">
        <v>5.48</v>
      </c>
      <c r="O86" s="9">
        <v>5.23</v>
      </c>
      <c r="P86" s="9">
        <v>32.93</v>
      </c>
      <c r="Q86" s="9">
        <v>60.39</v>
      </c>
      <c r="R86" s="9">
        <v>102.15</v>
      </c>
      <c r="S86" s="7">
        <v>24.93</v>
      </c>
      <c r="T86" s="7">
        <v>752.45</v>
      </c>
      <c r="U86" s="7">
        <v>863.17</v>
      </c>
      <c r="V86" s="167">
        <f t="shared" si="8"/>
        <v>580.8000000000001</v>
      </c>
      <c r="W86" s="146"/>
      <c r="X86" s="7">
        <v>-133.5</v>
      </c>
      <c r="Y86" s="7">
        <f>X86*566.4</f>
        <v>-75614.4</v>
      </c>
      <c r="Z86" s="146">
        <f>Y86/F86</f>
        <v>-17.886738893882765</v>
      </c>
      <c r="AA86" s="147">
        <f t="shared" si="10"/>
        <v>0.01144911766097365</v>
      </c>
      <c r="AB86" s="146">
        <f t="shared" si="6"/>
        <v>6.484780243175475</v>
      </c>
      <c r="AC86" s="146">
        <f t="shared" si="7"/>
        <v>27413.760000000002</v>
      </c>
    </row>
    <row r="87" spans="1:29" ht="12.75">
      <c r="A87" s="5">
        <v>79</v>
      </c>
      <c r="B87" s="164" t="s">
        <v>169</v>
      </c>
      <c r="C87" s="184">
        <v>14</v>
      </c>
      <c r="D87" s="186" t="s">
        <v>144</v>
      </c>
      <c r="E87" s="7" t="s">
        <v>186</v>
      </c>
      <c r="F87" s="77">
        <v>3960.4</v>
      </c>
      <c r="G87" s="23">
        <v>56.88</v>
      </c>
      <c r="H87" s="23">
        <v>133.21</v>
      </c>
      <c r="I87" s="23">
        <v>92.71</v>
      </c>
      <c r="J87" s="23">
        <v>51.13</v>
      </c>
      <c r="K87" s="23">
        <v>-4.41</v>
      </c>
      <c r="L87" s="23">
        <v>8.08</v>
      </c>
      <c r="M87" s="23">
        <v>3.5</v>
      </c>
      <c r="N87" s="23"/>
      <c r="O87" s="9">
        <v>4.09</v>
      </c>
      <c r="P87" s="9">
        <v>36.85</v>
      </c>
      <c r="Q87" s="9">
        <v>64.38</v>
      </c>
      <c r="R87" s="9">
        <v>103.53</v>
      </c>
      <c r="S87" s="7">
        <v>25.94</v>
      </c>
      <c r="T87" s="7">
        <v>712.36</v>
      </c>
      <c r="U87" s="7">
        <v>823.21</v>
      </c>
      <c r="V87" s="167">
        <f t="shared" si="8"/>
        <v>575.89</v>
      </c>
      <c r="W87" s="146"/>
      <c r="X87" s="7">
        <v>-19.29</v>
      </c>
      <c r="Y87" s="7">
        <f>X87*566.4</f>
        <v>-10925.856</v>
      </c>
      <c r="Z87" s="146">
        <f>Y87/F87</f>
        <v>-2.7587758812241185</v>
      </c>
      <c r="AA87" s="147">
        <f t="shared" si="10"/>
        <v>0.012117673298993367</v>
      </c>
      <c r="AB87" s="146">
        <f t="shared" si="6"/>
        <v>6.863450156549843</v>
      </c>
      <c r="AC87" s="146">
        <f t="shared" si="7"/>
        <v>27182.007999999998</v>
      </c>
    </row>
    <row r="88" spans="1:29" ht="12.75">
      <c r="A88" s="5">
        <v>80</v>
      </c>
      <c r="B88" s="164" t="s">
        <v>170</v>
      </c>
      <c r="C88" s="184">
        <v>14</v>
      </c>
      <c r="D88" s="186" t="s">
        <v>145</v>
      </c>
      <c r="E88" s="7" t="s">
        <v>186</v>
      </c>
      <c r="F88" s="77">
        <v>4064.4</v>
      </c>
      <c r="G88" s="23">
        <v>55.41</v>
      </c>
      <c r="H88" s="23">
        <v>135.67</v>
      </c>
      <c r="I88" s="23">
        <v>98.8</v>
      </c>
      <c r="J88" s="23">
        <v>54.67</v>
      </c>
      <c r="K88" s="23">
        <v>-1.04</v>
      </c>
      <c r="L88" s="23">
        <v>5.91</v>
      </c>
      <c r="M88" s="23">
        <v>1.52</v>
      </c>
      <c r="N88" s="23">
        <v>14.05</v>
      </c>
      <c r="O88" s="9">
        <v>8.12</v>
      </c>
      <c r="P88" s="9">
        <v>42.64</v>
      </c>
      <c r="Q88" s="9">
        <v>68.8</v>
      </c>
      <c r="R88" s="9">
        <v>118.39</v>
      </c>
      <c r="S88" s="7">
        <v>29.37</v>
      </c>
      <c r="T88" s="7">
        <v>759.52</v>
      </c>
      <c r="U88" s="7">
        <v>833.85</v>
      </c>
      <c r="V88" s="167">
        <f t="shared" si="8"/>
        <v>632.3100000000001</v>
      </c>
      <c r="W88" s="146"/>
      <c r="X88" s="7">
        <v>-140.2</v>
      </c>
      <c r="Y88" s="7">
        <f>X88*566.4</f>
        <v>-79409.27999999998</v>
      </c>
      <c r="Z88" s="146">
        <f>Y88/F88</f>
        <v>-19.53776203129613</v>
      </c>
      <c r="AA88" s="147">
        <f t="shared" si="10"/>
        <v>0.01296439818915461</v>
      </c>
      <c r="AB88" s="146">
        <f t="shared" si="6"/>
        <v>7.343035134337171</v>
      </c>
      <c r="AC88" s="146">
        <f aca="true" t="shared" si="11" ref="AC88:AC97">AB88*F88</f>
        <v>29845.032</v>
      </c>
    </row>
    <row r="89" spans="1:29" ht="12.75">
      <c r="A89" s="5">
        <v>81</v>
      </c>
      <c r="B89" s="164" t="s">
        <v>146</v>
      </c>
      <c r="C89" s="184">
        <v>9</v>
      </c>
      <c r="D89" s="186" t="s">
        <v>147</v>
      </c>
      <c r="E89" s="13" t="s">
        <v>269</v>
      </c>
      <c r="F89" s="77">
        <v>7876.5</v>
      </c>
      <c r="G89" s="23">
        <v>114.05</v>
      </c>
      <c r="H89" s="23">
        <v>296.17</v>
      </c>
      <c r="I89" s="23">
        <v>198.09</v>
      </c>
      <c r="J89" s="23">
        <v>112.06</v>
      </c>
      <c r="K89" s="23">
        <v>13.88</v>
      </c>
      <c r="L89" s="23">
        <v>8.99</v>
      </c>
      <c r="M89" s="23">
        <v>1.78</v>
      </c>
      <c r="N89" s="23">
        <v>5.02</v>
      </c>
      <c r="O89" s="9">
        <v>3.43</v>
      </c>
      <c r="P89" s="9">
        <v>64.94</v>
      </c>
      <c r="Q89" s="9">
        <v>117.3</v>
      </c>
      <c r="R89" s="9">
        <v>204.93</v>
      </c>
      <c r="S89" s="7">
        <v>49.14</v>
      </c>
      <c r="T89" s="7">
        <v>1607.85</v>
      </c>
      <c r="U89" s="7">
        <v>1859.12</v>
      </c>
      <c r="V89" s="167">
        <f t="shared" si="8"/>
        <v>1189.7800000000002</v>
      </c>
      <c r="W89" s="146"/>
      <c r="X89" s="7">
        <v>-202.31</v>
      </c>
      <c r="Y89" s="7">
        <f>X89*566.4</f>
        <v>-114588.38399999999</v>
      </c>
      <c r="Z89" s="146">
        <f>Y89/F89</f>
        <v>-14.548134831460674</v>
      </c>
      <c r="AA89" s="147">
        <f t="shared" si="10"/>
        <v>0.012587866861338582</v>
      </c>
      <c r="AB89" s="146">
        <f t="shared" si="6"/>
        <v>7.129767790262172</v>
      </c>
      <c r="AC89" s="146">
        <f t="shared" si="11"/>
        <v>56157.616</v>
      </c>
    </row>
    <row r="90" spans="1:29" ht="12.75">
      <c r="A90" s="5">
        <v>82</v>
      </c>
      <c r="B90" s="164" t="s">
        <v>171</v>
      </c>
      <c r="C90" s="184">
        <v>9</v>
      </c>
      <c r="D90" s="186" t="s">
        <v>148</v>
      </c>
      <c r="E90" s="13" t="s">
        <v>269</v>
      </c>
      <c r="F90" s="77">
        <v>14251</v>
      </c>
      <c r="G90" s="23">
        <v>186.4</v>
      </c>
      <c r="H90" s="23">
        <v>479.71</v>
      </c>
      <c r="I90" s="23">
        <v>355.58</v>
      </c>
      <c r="J90" s="23">
        <v>190.92</v>
      </c>
      <c r="K90" s="23">
        <v>-0.84</v>
      </c>
      <c r="L90" s="23">
        <v>3.3</v>
      </c>
      <c r="M90" s="23"/>
      <c r="N90" s="23"/>
      <c r="O90" s="9">
        <v>12.73</v>
      </c>
      <c r="P90" s="9">
        <v>117.53</v>
      </c>
      <c r="Q90" s="9">
        <v>216.11</v>
      </c>
      <c r="R90" s="9">
        <v>352.04</v>
      </c>
      <c r="S90" s="7">
        <v>88.3</v>
      </c>
      <c r="T90" s="7">
        <v>2541.5</v>
      </c>
      <c r="U90" s="7">
        <v>2974.42</v>
      </c>
      <c r="V90" s="167">
        <f t="shared" si="8"/>
        <v>2001.78</v>
      </c>
      <c r="W90" s="146">
        <f t="shared" si="9"/>
        <v>-972.6400000000001</v>
      </c>
      <c r="X90" s="7"/>
      <c r="Y90" s="7"/>
      <c r="Z90" s="7"/>
      <c r="AA90" s="147">
        <f t="shared" si="10"/>
        <v>0.011705494351273596</v>
      </c>
      <c r="AB90" s="146">
        <f t="shared" si="6"/>
        <v>6.629992000561365</v>
      </c>
      <c r="AC90" s="146">
        <f t="shared" si="11"/>
        <v>94484.016</v>
      </c>
    </row>
    <row r="91" spans="1:29" ht="12.75">
      <c r="A91" s="5">
        <v>83</v>
      </c>
      <c r="B91" s="164" t="s">
        <v>149</v>
      </c>
      <c r="C91" s="184">
        <v>5</v>
      </c>
      <c r="D91" s="186" t="s">
        <v>150</v>
      </c>
      <c r="E91" s="13" t="s">
        <v>269</v>
      </c>
      <c r="F91" s="77">
        <v>12884.5</v>
      </c>
      <c r="G91" s="23">
        <v>162.02</v>
      </c>
      <c r="H91" s="23">
        <v>421.89</v>
      </c>
      <c r="I91" s="23">
        <v>289.59</v>
      </c>
      <c r="J91" s="23">
        <v>189.71</v>
      </c>
      <c r="K91" s="23">
        <v>14.54</v>
      </c>
      <c r="L91" s="23">
        <v>19.41</v>
      </c>
      <c r="M91" s="23">
        <v>6.84</v>
      </c>
      <c r="N91" s="23">
        <v>3.04</v>
      </c>
      <c r="O91" s="9">
        <v>11.3</v>
      </c>
      <c r="P91" s="9">
        <v>98.59</v>
      </c>
      <c r="Q91" s="9">
        <v>177.6</v>
      </c>
      <c r="R91" s="9">
        <v>298.53</v>
      </c>
      <c r="S91" s="7">
        <v>78.82</v>
      </c>
      <c r="T91" s="7">
        <v>2467.63</v>
      </c>
      <c r="U91" s="7">
        <v>2916.35</v>
      </c>
      <c r="V91" s="167">
        <f t="shared" si="8"/>
        <v>1771.8799999999997</v>
      </c>
      <c r="W91" s="146"/>
      <c r="X91" s="7">
        <v>-68.33</v>
      </c>
      <c r="Y91" s="7">
        <f>X91*566.4</f>
        <v>-38702.112</v>
      </c>
      <c r="Z91" s="146">
        <f>Y91/F91</f>
        <v>-3.003772905429004</v>
      </c>
      <c r="AA91" s="147">
        <f t="shared" si="10"/>
        <v>0.011460023025081813</v>
      </c>
      <c r="AB91" s="146">
        <f t="shared" si="6"/>
        <v>6.49095704140634</v>
      </c>
      <c r="AC91" s="146">
        <f t="shared" si="11"/>
        <v>83632.73599999998</v>
      </c>
    </row>
    <row r="92" spans="1:29" ht="12.75">
      <c r="A92" s="5">
        <v>84</v>
      </c>
      <c r="B92" s="164" t="s">
        <v>151</v>
      </c>
      <c r="C92" s="184">
        <v>5</v>
      </c>
      <c r="D92" s="186" t="s">
        <v>152</v>
      </c>
      <c r="E92" s="13" t="s">
        <v>269</v>
      </c>
      <c r="F92" s="77">
        <v>12905.3</v>
      </c>
      <c r="G92" s="23">
        <v>172.96</v>
      </c>
      <c r="H92" s="23">
        <v>433.88</v>
      </c>
      <c r="I92" s="23">
        <v>314.17</v>
      </c>
      <c r="J92" s="23">
        <v>203.29</v>
      </c>
      <c r="K92" s="23">
        <v>32.49</v>
      </c>
      <c r="L92" s="23">
        <v>34.65</v>
      </c>
      <c r="M92" s="23">
        <v>15.11</v>
      </c>
      <c r="N92" s="23"/>
      <c r="O92" s="9">
        <v>23.06</v>
      </c>
      <c r="P92" s="9">
        <v>128.25</v>
      </c>
      <c r="Q92" s="9">
        <v>218.05</v>
      </c>
      <c r="R92" s="9">
        <v>316.29</v>
      </c>
      <c r="S92" s="7">
        <v>79.56</v>
      </c>
      <c r="T92" s="7">
        <v>2471.33</v>
      </c>
      <c r="U92" s="7">
        <v>2882.78</v>
      </c>
      <c r="V92" s="167">
        <f t="shared" si="8"/>
        <v>1971.7599999999998</v>
      </c>
      <c r="W92" s="146"/>
      <c r="X92" s="7">
        <v>-25.93</v>
      </c>
      <c r="Y92" s="7">
        <f>X92*566.4</f>
        <v>-14686.751999999999</v>
      </c>
      <c r="Z92" s="146">
        <f>Y92/F92</f>
        <v>-1.1380403400153425</v>
      </c>
      <c r="AA92" s="147">
        <f t="shared" si="10"/>
        <v>0.012732236626295655</v>
      </c>
      <c r="AB92" s="146">
        <f aca="true" t="shared" si="12" ref="AB92:AB97">V92/F92*566.4/12</f>
        <v>7.211538825133858</v>
      </c>
      <c r="AC92" s="146">
        <f t="shared" si="11"/>
        <v>93067.07199999997</v>
      </c>
    </row>
    <row r="93" spans="1:29" ht="12.75">
      <c r="A93" s="5">
        <v>85</v>
      </c>
      <c r="B93" s="164" t="s">
        <v>153</v>
      </c>
      <c r="C93" s="184">
        <v>9</v>
      </c>
      <c r="D93" s="186" t="s">
        <v>154</v>
      </c>
      <c r="E93" s="7" t="s">
        <v>269</v>
      </c>
      <c r="F93" s="77">
        <v>24530.1</v>
      </c>
      <c r="G93" s="23">
        <v>371.98</v>
      </c>
      <c r="H93" s="23">
        <v>915.55</v>
      </c>
      <c r="I93" s="23">
        <v>710.4</v>
      </c>
      <c r="J93" s="23">
        <v>400.91</v>
      </c>
      <c r="K93" s="23">
        <v>6.92</v>
      </c>
      <c r="L93" s="23">
        <v>6.37</v>
      </c>
      <c r="M93" s="23"/>
      <c r="N93" s="23"/>
      <c r="O93" s="9">
        <v>21.17</v>
      </c>
      <c r="P93" s="9">
        <v>207.9</v>
      </c>
      <c r="Q93" s="9">
        <v>421.92</v>
      </c>
      <c r="R93" s="9">
        <v>692.18</v>
      </c>
      <c r="S93" s="7">
        <v>162.63</v>
      </c>
      <c r="T93" s="7">
        <v>4585.31</v>
      </c>
      <c r="U93" s="7">
        <v>5174.95</v>
      </c>
      <c r="V93" s="167">
        <f t="shared" si="8"/>
        <v>3917.93</v>
      </c>
      <c r="W93" s="146">
        <f t="shared" si="9"/>
        <v>-1257.02</v>
      </c>
      <c r="X93" s="7"/>
      <c r="Y93" s="7"/>
      <c r="Z93" s="7"/>
      <c r="AA93" s="147">
        <f t="shared" si="10"/>
        <v>0.01330994030463254</v>
      </c>
      <c r="AB93" s="146">
        <f t="shared" si="12"/>
        <v>7.5387501885438715</v>
      </c>
      <c r="AC93" s="146">
        <f t="shared" si="11"/>
        <v>184926.296</v>
      </c>
    </row>
    <row r="94" spans="1:29" ht="12.75">
      <c r="A94" s="5">
        <v>86</v>
      </c>
      <c r="B94" s="164" t="s">
        <v>155</v>
      </c>
      <c r="C94" s="184">
        <v>5</v>
      </c>
      <c r="D94" s="186" t="s">
        <v>191</v>
      </c>
      <c r="E94" s="14" t="s">
        <v>187</v>
      </c>
      <c r="F94" s="77">
        <v>13425.2</v>
      </c>
      <c r="G94" s="23">
        <v>196.46</v>
      </c>
      <c r="H94" s="23">
        <v>487.84</v>
      </c>
      <c r="I94" s="23">
        <v>363.59</v>
      </c>
      <c r="J94" s="23">
        <v>211.11</v>
      </c>
      <c r="K94" s="23">
        <v>15.83</v>
      </c>
      <c r="L94" s="23">
        <v>34.69</v>
      </c>
      <c r="M94" s="23">
        <v>13.76</v>
      </c>
      <c r="N94" s="23"/>
      <c r="O94" s="9">
        <v>14.36</v>
      </c>
      <c r="P94" s="9">
        <v>157.8</v>
      </c>
      <c r="Q94" s="9">
        <v>239.14</v>
      </c>
      <c r="R94" s="9">
        <v>321.26</v>
      </c>
      <c r="S94" s="7">
        <v>90.22</v>
      </c>
      <c r="T94" s="7">
        <v>2401.64</v>
      </c>
      <c r="U94" s="7">
        <v>2715.84</v>
      </c>
      <c r="V94" s="167">
        <f t="shared" si="8"/>
        <v>2146.06</v>
      </c>
      <c r="W94" s="146"/>
      <c r="X94" s="7">
        <v>-22.8</v>
      </c>
      <c r="Y94" s="7">
        <f>X94*566.4</f>
        <v>-12913.92</v>
      </c>
      <c r="Z94" s="146">
        <f>Y94/F94</f>
        <v>-0.961916396031344</v>
      </c>
      <c r="AA94" s="147">
        <f t="shared" si="10"/>
        <v>0.01332109267149341</v>
      </c>
      <c r="AB94" s="146">
        <f t="shared" si="12"/>
        <v>7.545066889133866</v>
      </c>
      <c r="AC94" s="146">
        <f t="shared" si="11"/>
        <v>101294.03199999999</v>
      </c>
    </row>
    <row r="95" spans="1:29" ht="12.75">
      <c r="A95" s="5">
        <v>87</v>
      </c>
      <c r="B95" s="164" t="s">
        <v>157</v>
      </c>
      <c r="C95" s="184">
        <v>5</v>
      </c>
      <c r="D95" s="186" t="s">
        <v>158</v>
      </c>
      <c r="E95" s="7" t="s">
        <v>186</v>
      </c>
      <c r="F95" s="77">
        <v>9356.32</v>
      </c>
      <c r="G95" s="23">
        <v>117.3</v>
      </c>
      <c r="H95" s="23">
        <v>258.92</v>
      </c>
      <c r="I95" s="23">
        <v>180.36</v>
      </c>
      <c r="J95" s="23">
        <v>101.59</v>
      </c>
      <c r="K95" s="23">
        <v>-10.49</v>
      </c>
      <c r="L95" s="23">
        <v>5.46</v>
      </c>
      <c r="M95" s="23"/>
      <c r="N95" s="23"/>
      <c r="O95" s="9">
        <v>13.62</v>
      </c>
      <c r="P95" s="9">
        <v>81.48</v>
      </c>
      <c r="Q95" s="9">
        <v>141.28</v>
      </c>
      <c r="R95" s="9">
        <v>244.75</v>
      </c>
      <c r="S95" s="7">
        <v>62.99</v>
      </c>
      <c r="T95" s="7">
        <v>1911.95</v>
      </c>
      <c r="U95" s="7">
        <v>1912.08</v>
      </c>
      <c r="V95" s="167">
        <f t="shared" si="8"/>
        <v>1197.26</v>
      </c>
      <c r="W95" s="146"/>
      <c r="X95" s="7">
        <v>-306.24</v>
      </c>
      <c r="Y95" s="7">
        <f>X95*566.4</f>
        <v>-173454.336</v>
      </c>
      <c r="Z95" s="146">
        <f>Y95/F95</f>
        <v>-18.538734887220617</v>
      </c>
      <c r="AA95" s="147">
        <f t="shared" si="10"/>
        <v>0.010663558607087687</v>
      </c>
      <c r="AB95" s="146">
        <f t="shared" si="12"/>
        <v>6.039839595054466</v>
      </c>
      <c r="AC95" s="146">
        <f t="shared" si="11"/>
        <v>56510.672</v>
      </c>
    </row>
    <row r="96" spans="1:29" ht="12.75">
      <c r="A96" s="5">
        <v>88</v>
      </c>
      <c r="B96" s="164" t="s">
        <v>159</v>
      </c>
      <c r="C96" s="184">
        <v>9</v>
      </c>
      <c r="D96" s="186" t="s">
        <v>160</v>
      </c>
      <c r="E96" s="7" t="s">
        <v>185</v>
      </c>
      <c r="F96" s="77">
        <v>24534.93</v>
      </c>
      <c r="G96" s="23">
        <v>326.64</v>
      </c>
      <c r="H96" s="23">
        <v>825.2</v>
      </c>
      <c r="I96" s="23">
        <v>576.81</v>
      </c>
      <c r="J96" s="23">
        <v>327.74</v>
      </c>
      <c r="K96" s="23">
        <v>19.66</v>
      </c>
      <c r="L96" s="23">
        <v>24.34</v>
      </c>
      <c r="M96" s="23">
        <v>8.44</v>
      </c>
      <c r="N96" s="23"/>
      <c r="O96" s="9">
        <v>10.8</v>
      </c>
      <c r="P96" s="9">
        <v>192.73</v>
      </c>
      <c r="Q96" s="9">
        <v>351.19</v>
      </c>
      <c r="R96" s="9">
        <v>600.93</v>
      </c>
      <c r="S96" s="7">
        <v>153.77</v>
      </c>
      <c r="T96" s="7">
        <v>4283.36</v>
      </c>
      <c r="U96" s="7">
        <v>4387.31</v>
      </c>
      <c r="V96" s="167">
        <f t="shared" si="8"/>
        <v>3418.2500000000005</v>
      </c>
      <c r="W96" s="146">
        <f t="shared" si="9"/>
        <v>-969.06</v>
      </c>
      <c r="X96" s="7"/>
      <c r="Y96" s="7"/>
      <c r="Z96" s="7"/>
      <c r="AA96" s="147">
        <f t="shared" si="10"/>
        <v>0.011610147926514025</v>
      </c>
      <c r="AB96" s="146">
        <f t="shared" si="12"/>
        <v>6.575987785577543</v>
      </c>
      <c r="AC96" s="146">
        <f t="shared" si="11"/>
        <v>161341.40000000002</v>
      </c>
    </row>
    <row r="97" spans="1:29" ht="13.5" thickBot="1">
      <c r="A97" s="168">
        <v>89</v>
      </c>
      <c r="B97" s="194" t="s">
        <v>161</v>
      </c>
      <c r="C97" s="195">
        <v>9</v>
      </c>
      <c r="D97" s="196" t="s">
        <v>162</v>
      </c>
      <c r="E97" s="169" t="s">
        <v>187</v>
      </c>
      <c r="F97" s="170">
        <v>12750.36</v>
      </c>
      <c r="G97" s="171">
        <v>201.72</v>
      </c>
      <c r="H97" s="171">
        <v>495.41</v>
      </c>
      <c r="I97" s="171">
        <v>323.21</v>
      </c>
      <c r="J97" s="171">
        <v>202.06</v>
      </c>
      <c r="K97" s="171">
        <v>40.61</v>
      </c>
      <c r="L97" s="171">
        <v>46.91</v>
      </c>
      <c r="M97" s="171">
        <v>19.45</v>
      </c>
      <c r="N97" s="171"/>
      <c r="O97" s="172">
        <v>7.05</v>
      </c>
      <c r="P97" s="172">
        <v>157.13</v>
      </c>
      <c r="Q97" s="172">
        <v>247.44</v>
      </c>
      <c r="R97" s="172">
        <v>365.11</v>
      </c>
      <c r="S97" s="169">
        <v>93.98</v>
      </c>
      <c r="T97" s="169">
        <v>2100.99</v>
      </c>
      <c r="U97" s="169">
        <v>2608.25</v>
      </c>
      <c r="V97" s="179">
        <f t="shared" si="8"/>
        <v>2200.08</v>
      </c>
      <c r="W97" s="146">
        <f t="shared" si="9"/>
        <v>-408.1700000000001</v>
      </c>
      <c r="X97" s="7"/>
      <c r="Y97" s="7"/>
      <c r="Z97" s="7"/>
      <c r="AA97" s="147">
        <f t="shared" si="10"/>
        <v>0.014379201842144064</v>
      </c>
      <c r="AB97" s="146">
        <f t="shared" si="12"/>
        <v>8.144379923390398</v>
      </c>
      <c r="AC97" s="146">
        <f t="shared" si="11"/>
        <v>103843.776</v>
      </c>
    </row>
    <row r="98" spans="1:29" ht="16.5" thickBot="1" thickTop="1">
      <c r="A98" s="173"/>
      <c r="B98" s="197" t="s">
        <v>351</v>
      </c>
      <c r="C98" s="197"/>
      <c r="D98" s="197"/>
      <c r="E98" s="174"/>
      <c r="F98" s="175">
        <f>SUM(F9:F97)</f>
        <v>1032097.71</v>
      </c>
      <c r="G98" s="176">
        <f aca="true" t="shared" si="13" ref="G98:S98">SUM(G9:G97)</f>
        <v>14567.969999999992</v>
      </c>
      <c r="H98" s="176">
        <f t="shared" si="13"/>
        <v>34924.10999999998</v>
      </c>
      <c r="I98" s="176">
        <f t="shared" si="13"/>
        <v>26447.44000000001</v>
      </c>
      <c r="J98" s="176">
        <f t="shared" si="13"/>
        <v>15226.579999999998</v>
      </c>
      <c r="K98" s="176">
        <f t="shared" si="13"/>
        <v>774.7800000000003</v>
      </c>
      <c r="L98" s="176">
        <f t="shared" si="13"/>
        <v>1183.44</v>
      </c>
      <c r="M98" s="176">
        <f t="shared" si="13"/>
        <v>650.5000000000001</v>
      </c>
      <c r="N98" s="176">
        <f t="shared" si="13"/>
        <v>273.75</v>
      </c>
      <c r="O98" s="176">
        <f t="shared" si="13"/>
        <v>1017.31</v>
      </c>
      <c r="P98" s="176">
        <f t="shared" si="13"/>
        <v>10638.079999999996</v>
      </c>
      <c r="Q98" s="176">
        <f t="shared" si="13"/>
        <v>16515.890000000003</v>
      </c>
      <c r="R98" s="176">
        <f t="shared" si="13"/>
        <v>26464.710000000003</v>
      </c>
      <c r="S98" s="176">
        <f t="shared" si="13"/>
        <v>6679.92</v>
      </c>
      <c r="T98" s="177">
        <v>176991.94</v>
      </c>
      <c r="U98" s="177">
        <f>SUM(U9:U97)</f>
        <v>194713.58</v>
      </c>
      <c r="V98" s="180">
        <f>SUM(V9:V97)</f>
        <v>155364.48</v>
      </c>
      <c r="W98" s="76">
        <f>SUM(W9:W97)</f>
        <v>-22370.21</v>
      </c>
      <c r="X98" s="76">
        <f>SUM(X9:X97)</f>
        <v>-4119.490000000001</v>
      </c>
      <c r="Y98" s="86">
        <f>SUM(Y9:Y97)</f>
        <v>-2333279.1359999995</v>
      </c>
      <c r="Z98" s="76"/>
      <c r="AA98" s="76"/>
      <c r="AB98" s="76"/>
      <c r="AC98" s="76">
        <v>9502590.51</v>
      </c>
    </row>
    <row r="99" spans="1:29" ht="15.75" thickTop="1">
      <c r="A99" s="84"/>
      <c r="B99" s="178" t="s">
        <v>352</v>
      </c>
      <c r="C99" s="85"/>
      <c r="D99" s="81"/>
      <c r="E99" s="82"/>
      <c r="F99" s="81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2"/>
      <c r="U99" s="82"/>
      <c r="V99" s="82"/>
      <c r="W99" s="83"/>
      <c r="X99" s="82"/>
      <c r="Y99" s="82"/>
      <c r="Z99" s="82"/>
      <c r="AA99" s="82"/>
      <c r="AB99" s="148"/>
      <c r="AC99" s="149"/>
    </row>
    <row r="101" spans="7:27" ht="12.75" hidden="1">
      <c r="G101" s="70">
        <f aca="true" t="shared" si="14" ref="G101:L101">G98*566.4</f>
        <v>8251298.207999995</v>
      </c>
      <c r="H101" s="70">
        <f t="shared" si="14"/>
        <v>19781015.903999988</v>
      </c>
      <c r="I101" s="70">
        <f t="shared" si="14"/>
        <v>14979830.016000004</v>
      </c>
      <c r="J101" s="70">
        <f t="shared" si="14"/>
        <v>8624334.911999999</v>
      </c>
      <c r="K101" s="70">
        <f t="shared" si="14"/>
        <v>438835.39200000017</v>
      </c>
      <c r="L101" s="150">
        <f t="shared" si="14"/>
        <v>670300.416</v>
      </c>
      <c r="M101" s="70">
        <f>M98*600.38</f>
        <v>390547.19000000006</v>
      </c>
      <c r="N101" s="70">
        <f>N98*600.38</f>
        <v>164354.025</v>
      </c>
      <c r="O101" s="70">
        <f>O98*600.38</f>
        <v>610772.5778</v>
      </c>
      <c r="P101" s="70">
        <f>P98*1271</f>
        <v>13520999.679999996</v>
      </c>
      <c r="Q101" s="70">
        <f>Q98*1271</f>
        <v>20991696.190000005</v>
      </c>
      <c r="R101" s="70">
        <f>R98*1271</f>
        <v>33636646.410000004</v>
      </c>
      <c r="S101" s="70">
        <f>S98*1271</f>
        <v>8490178.32</v>
      </c>
      <c r="T101" s="70"/>
      <c r="U101" s="70"/>
      <c r="V101" s="70">
        <f>SUM(G101:U101)</f>
        <v>130550809.24079996</v>
      </c>
      <c r="W101" s="151">
        <f>W98*566.4</f>
        <v>-12670486.943999998</v>
      </c>
      <c r="X101" s="151"/>
      <c r="Y101" s="151"/>
      <c r="Z101" s="151"/>
      <c r="AA101" s="151"/>
    </row>
  </sheetData>
  <sheetProtection/>
  <mergeCells count="23">
    <mergeCell ref="N4:N6"/>
    <mergeCell ref="T4:T6"/>
    <mergeCell ref="E4:E6"/>
    <mergeCell ref="I4:I6"/>
    <mergeCell ref="J4:J6"/>
    <mergeCell ref="S4:S6"/>
    <mergeCell ref="M4:M6"/>
    <mergeCell ref="L4:L6"/>
    <mergeCell ref="G4:G6"/>
    <mergeCell ref="H4:H6"/>
    <mergeCell ref="F4:F6"/>
    <mergeCell ref="K4:K6"/>
    <mergeCell ref="AC4:AC6"/>
    <mergeCell ref="P4:P6"/>
    <mergeCell ref="O4:O6"/>
    <mergeCell ref="U4:U6"/>
    <mergeCell ref="V4:V6"/>
    <mergeCell ref="Q4:Q6"/>
    <mergeCell ref="R4:R6"/>
    <mergeCell ref="A4:A6"/>
    <mergeCell ref="B4:B6"/>
    <mergeCell ref="D4:D6"/>
    <mergeCell ref="C4:C6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T109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5.125" style="0" customWidth="1"/>
    <col min="2" max="2" width="15.25390625" style="0" customWidth="1"/>
    <col min="3" max="3" width="9.875" style="0" customWidth="1"/>
    <col min="4" max="4" width="9.625" style="0" customWidth="1"/>
    <col min="5" max="5" width="12.125" style="0" customWidth="1"/>
    <col min="6" max="8" width="12.125" style="0" hidden="1" customWidth="1"/>
    <col min="9" max="10" width="14.625" style="0" hidden="1" customWidth="1"/>
    <col min="11" max="11" width="13.875" style="0" hidden="1" customWidth="1"/>
    <col min="12" max="12" width="13.25390625" style="0" hidden="1" customWidth="1"/>
    <col min="13" max="15" width="13.375" style="0" hidden="1" customWidth="1"/>
    <col min="16" max="16" width="13.00390625" style="0" hidden="1" customWidth="1"/>
    <col min="17" max="17" width="12.625" style="0" customWidth="1"/>
    <col min="18" max="18" width="16.125" style="0" customWidth="1"/>
    <col min="19" max="19" width="14.00390625" style="0" customWidth="1"/>
    <col min="20" max="20" width="16.625" style="0" customWidth="1"/>
  </cols>
  <sheetData>
    <row r="2" ht="15.75">
      <c r="B2" s="2" t="s">
        <v>223</v>
      </c>
    </row>
    <row r="3" spans="1:9" ht="15.75">
      <c r="A3" s="21"/>
      <c r="B3" s="49"/>
      <c r="C3" s="1"/>
      <c r="D3" s="1" t="s">
        <v>226</v>
      </c>
      <c r="E3" s="1"/>
      <c r="F3" s="1"/>
      <c r="G3" s="1"/>
      <c r="H3" s="1"/>
      <c r="I3" s="22"/>
    </row>
    <row r="4" spans="1:9" ht="15.75">
      <c r="A4" s="21"/>
      <c r="B4" s="49"/>
      <c r="C4" s="1"/>
      <c r="D4" s="1"/>
      <c r="E4" s="1"/>
      <c r="F4" s="1"/>
      <c r="G4" s="1"/>
      <c r="H4" s="1"/>
      <c r="I4" s="22"/>
    </row>
    <row r="5" spans="1:9" ht="15.75">
      <c r="A5" s="21"/>
      <c r="B5" s="69" t="s">
        <v>287</v>
      </c>
      <c r="C5" s="1"/>
      <c r="D5" s="1"/>
      <c r="E5" s="1"/>
      <c r="F5" s="1"/>
      <c r="G5" s="1"/>
      <c r="H5" s="1"/>
      <c r="I5" s="22"/>
    </row>
    <row r="6" spans="1:9" ht="15.75">
      <c r="A6" s="21"/>
      <c r="B6" s="49"/>
      <c r="C6" s="1"/>
      <c r="D6" s="1"/>
      <c r="E6" s="1"/>
      <c r="F6" s="1"/>
      <c r="G6" s="1"/>
      <c r="H6" s="1"/>
      <c r="I6" s="22"/>
    </row>
    <row r="7" spans="1:19" ht="12.75" customHeight="1">
      <c r="A7" s="224" t="s">
        <v>1</v>
      </c>
      <c r="B7" s="226" t="s">
        <v>2</v>
      </c>
      <c r="C7" s="229" t="s">
        <v>3</v>
      </c>
      <c r="D7" s="218" t="s">
        <v>225</v>
      </c>
      <c r="E7" s="218" t="s">
        <v>253</v>
      </c>
      <c r="F7" s="218" t="s">
        <v>283</v>
      </c>
      <c r="G7" s="218" t="s">
        <v>285</v>
      </c>
      <c r="H7" s="218" t="s">
        <v>286</v>
      </c>
      <c r="I7" s="218" t="s">
        <v>293</v>
      </c>
      <c r="J7" s="218" t="s">
        <v>295</v>
      </c>
      <c r="K7" s="218" t="s">
        <v>296</v>
      </c>
      <c r="L7" s="218" t="s">
        <v>307</v>
      </c>
      <c r="M7" s="218" t="s">
        <v>310</v>
      </c>
      <c r="N7" s="218" t="s">
        <v>319</v>
      </c>
      <c r="O7" s="218" t="s">
        <v>324</v>
      </c>
      <c r="P7" s="218" t="s">
        <v>262</v>
      </c>
      <c r="Q7" s="218" t="s">
        <v>263</v>
      </c>
      <c r="R7" s="218" t="s">
        <v>266</v>
      </c>
      <c r="S7" s="221" t="s">
        <v>272</v>
      </c>
    </row>
    <row r="8" spans="1:19" ht="12.75">
      <c r="A8" s="225"/>
      <c r="B8" s="227"/>
      <c r="C8" s="230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22"/>
    </row>
    <row r="9" spans="1:20" ht="12.75">
      <c r="A9" s="225"/>
      <c r="B9" s="228"/>
      <c r="C9" s="231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3"/>
      <c r="T9" t="s">
        <v>343</v>
      </c>
    </row>
    <row r="10" spans="1:20" ht="12.75">
      <c r="A10" s="3">
        <v>1</v>
      </c>
      <c r="B10" s="4" t="s">
        <v>5</v>
      </c>
      <c r="C10" s="6" t="s">
        <v>6</v>
      </c>
      <c r="D10" s="58" t="s">
        <v>227</v>
      </c>
      <c r="E10" s="66">
        <v>127</v>
      </c>
      <c r="F10" s="8">
        <v>39900.67</v>
      </c>
      <c r="G10" s="8"/>
      <c r="H10" s="8">
        <v>38398</v>
      </c>
      <c r="I10" s="35">
        <v>33113</v>
      </c>
      <c r="J10" s="96">
        <v>34169</v>
      </c>
      <c r="K10" s="96">
        <v>28739.1</v>
      </c>
      <c r="L10" s="35">
        <v>26749</v>
      </c>
      <c r="M10" s="35">
        <v>29159</v>
      </c>
      <c r="N10" s="105">
        <v>27144.8</v>
      </c>
      <c r="O10" s="105">
        <v>34660</v>
      </c>
      <c r="P10" s="55">
        <v>36365</v>
      </c>
      <c r="Q10" s="10">
        <v>35363</v>
      </c>
      <c r="R10" s="10">
        <v>36852</v>
      </c>
      <c r="S10" s="41">
        <f>SUM(F10:R10)</f>
        <v>400612.56999999995</v>
      </c>
      <c r="T10" s="42">
        <f>R10*1.8</f>
        <v>66333.6</v>
      </c>
    </row>
    <row r="11" spans="1:20" ht="12.75">
      <c r="A11" s="3">
        <v>2</v>
      </c>
      <c r="B11" s="4" t="s">
        <v>8</v>
      </c>
      <c r="C11" s="6" t="s">
        <v>9</v>
      </c>
      <c r="D11" s="58" t="s">
        <v>227</v>
      </c>
      <c r="E11" s="66">
        <v>128</v>
      </c>
      <c r="F11" s="8">
        <v>42584.8</v>
      </c>
      <c r="G11" s="8"/>
      <c r="H11" s="8">
        <v>40414</v>
      </c>
      <c r="I11" s="35">
        <v>37146</v>
      </c>
      <c r="J11" s="96">
        <v>35231.3</v>
      </c>
      <c r="K11" s="96">
        <v>30429.5</v>
      </c>
      <c r="L11" s="35">
        <v>31678</v>
      </c>
      <c r="M11" s="35">
        <v>26606</v>
      </c>
      <c r="N11" s="105">
        <v>30675.9</v>
      </c>
      <c r="O11" s="105">
        <v>36058</v>
      </c>
      <c r="P11" s="55">
        <v>38798</v>
      </c>
      <c r="Q11" s="10">
        <v>38280</v>
      </c>
      <c r="R11" s="10">
        <v>36841</v>
      </c>
      <c r="S11" s="41">
        <f aca="true" t="shared" si="0" ref="S11:S74">SUM(F11:R11)</f>
        <v>424742.5</v>
      </c>
      <c r="T11" s="42">
        <f>R11*1.8</f>
        <v>66313.8</v>
      </c>
    </row>
    <row r="12" spans="1:20" ht="12.75">
      <c r="A12" s="3">
        <v>3</v>
      </c>
      <c r="B12" s="4" t="s">
        <v>10</v>
      </c>
      <c r="C12" s="6" t="s">
        <v>11</v>
      </c>
      <c r="D12" s="6"/>
      <c r="E12" s="8">
        <v>106</v>
      </c>
      <c r="F12" s="8">
        <v>23095.09</v>
      </c>
      <c r="G12" s="8"/>
      <c r="H12" s="8">
        <v>21668</v>
      </c>
      <c r="I12" s="35">
        <v>19199</v>
      </c>
      <c r="J12" s="96">
        <v>19345.2</v>
      </c>
      <c r="K12" s="96">
        <v>16898.1</v>
      </c>
      <c r="L12" s="35">
        <v>16262</v>
      </c>
      <c r="M12" s="35">
        <v>17868</v>
      </c>
      <c r="N12" s="105">
        <v>16968.3</v>
      </c>
      <c r="O12" s="105">
        <v>20049.4</v>
      </c>
      <c r="P12" s="55">
        <v>24512</v>
      </c>
      <c r="Q12" s="10">
        <v>25328</v>
      </c>
      <c r="R12" s="10">
        <v>22849</v>
      </c>
      <c r="S12" s="41">
        <f t="shared" si="0"/>
        <v>244042.08999999997</v>
      </c>
      <c r="T12" s="42">
        <f aca="true" t="shared" si="1" ref="T12:T17">R12*2.57</f>
        <v>58721.92999999999</v>
      </c>
    </row>
    <row r="13" spans="1:20" ht="12.75">
      <c r="A13" s="3">
        <v>4</v>
      </c>
      <c r="B13" s="4" t="s">
        <v>12</v>
      </c>
      <c r="C13" s="6" t="s">
        <v>13</v>
      </c>
      <c r="D13" s="6"/>
      <c r="E13" s="8">
        <v>215</v>
      </c>
      <c r="F13" s="8">
        <v>44818.04</v>
      </c>
      <c r="G13" s="8"/>
      <c r="H13" s="8">
        <v>39611</v>
      </c>
      <c r="I13" s="35">
        <v>37053</v>
      </c>
      <c r="J13" s="96">
        <v>40226.2</v>
      </c>
      <c r="K13" s="96">
        <v>34653.3</v>
      </c>
      <c r="L13" s="35">
        <v>32981</v>
      </c>
      <c r="M13" s="35">
        <v>36302</v>
      </c>
      <c r="N13" s="105">
        <v>33103.5</v>
      </c>
      <c r="O13" s="105">
        <v>40105.2</v>
      </c>
      <c r="P13" s="55">
        <v>44141</v>
      </c>
      <c r="Q13" s="10">
        <v>42423</v>
      </c>
      <c r="R13" s="10">
        <v>42879</v>
      </c>
      <c r="S13" s="41">
        <f t="shared" si="0"/>
        <v>468296.24</v>
      </c>
      <c r="T13" s="42">
        <f t="shared" si="1"/>
        <v>110199.03</v>
      </c>
    </row>
    <row r="14" spans="1:20" ht="12.75">
      <c r="A14" s="3">
        <v>5</v>
      </c>
      <c r="B14" s="4" t="s">
        <v>14</v>
      </c>
      <c r="C14" s="6" t="s">
        <v>211</v>
      </c>
      <c r="D14" s="6"/>
      <c r="E14" s="8">
        <v>576</v>
      </c>
      <c r="F14" s="8">
        <v>101870.34</v>
      </c>
      <c r="G14" s="8"/>
      <c r="H14" s="8">
        <v>94276</v>
      </c>
      <c r="I14" s="35">
        <v>85859</v>
      </c>
      <c r="J14" s="96">
        <v>90355.4</v>
      </c>
      <c r="K14" s="96">
        <v>76485.3</v>
      </c>
      <c r="L14" s="35">
        <v>74089</v>
      </c>
      <c r="M14" s="35">
        <v>80190</v>
      </c>
      <c r="N14" s="105">
        <v>73755.5</v>
      </c>
      <c r="O14" s="105">
        <v>91383.1</v>
      </c>
      <c r="P14" s="55">
        <v>99069</v>
      </c>
      <c r="Q14" s="10">
        <v>93896</v>
      </c>
      <c r="R14" s="10">
        <v>98032</v>
      </c>
      <c r="S14" s="41">
        <f t="shared" si="0"/>
        <v>1059260.6400000001</v>
      </c>
      <c r="T14" s="42">
        <f t="shared" si="1"/>
        <v>251942.24</v>
      </c>
    </row>
    <row r="15" spans="1:20" ht="12.75">
      <c r="A15" s="3">
        <v>6</v>
      </c>
      <c r="B15" s="4" t="s">
        <v>16</v>
      </c>
      <c r="C15" s="6" t="s">
        <v>17</v>
      </c>
      <c r="D15" s="6"/>
      <c r="E15" s="8">
        <v>108</v>
      </c>
      <c r="F15" s="8">
        <v>26261.32</v>
      </c>
      <c r="G15" s="8"/>
      <c r="H15" s="8">
        <v>25156</v>
      </c>
      <c r="I15" s="35">
        <v>20663</v>
      </c>
      <c r="J15" s="96">
        <v>21013.9</v>
      </c>
      <c r="K15" s="96">
        <v>17074.2</v>
      </c>
      <c r="L15" s="35">
        <v>16389</v>
      </c>
      <c r="M15" s="35">
        <v>17431</v>
      </c>
      <c r="N15" s="105">
        <v>15657.2</v>
      </c>
      <c r="O15" s="105">
        <v>19971.7</v>
      </c>
      <c r="P15" s="55">
        <v>22174</v>
      </c>
      <c r="Q15" s="10">
        <v>21581</v>
      </c>
      <c r="R15" s="10">
        <v>22937</v>
      </c>
      <c r="S15" s="41">
        <f t="shared" si="0"/>
        <v>246309.32</v>
      </c>
      <c r="T15" s="42">
        <f t="shared" si="1"/>
        <v>58948.09</v>
      </c>
    </row>
    <row r="16" spans="1:20" ht="12.75">
      <c r="A16" s="3">
        <v>7</v>
      </c>
      <c r="B16" s="4" t="s">
        <v>18</v>
      </c>
      <c r="C16" s="6" t="s">
        <v>19</v>
      </c>
      <c r="D16" s="6"/>
      <c r="E16" s="8">
        <v>108</v>
      </c>
      <c r="F16" s="8">
        <v>23573.47</v>
      </c>
      <c r="G16" s="8"/>
      <c r="H16" s="8">
        <v>21831</v>
      </c>
      <c r="I16" s="35">
        <v>19805</v>
      </c>
      <c r="J16" s="96">
        <v>20066.2</v>
      </c>
      <c r="K16" s="96">
        <v>16561.5</v>
      </c>
      <c r="L16" s="35">
        <v>15560</v>
      </c>
      <c r="M16" s="35">
        <v>16641</v>
      </c>
      <c r="N16" s="105">
        <v>15042.7</v>
      </c>
      <c r="O16" s="105">
        <v>20750.4</v>
      </c>
      <c r="P16" s="55">
        <v>22931</v>
      </c>
      <c r="Q16" s="10">
        <v>22088</v>
      </c>
      <c r="R16" s="10">
        <v>22301</v>
      </c>
      <c r="S16" s="41">
        <f t="shared" si="0"/>
        <v>237151.27</v>
      </c>
      <c r="T16" s="42">
        <f t="shared" si="1"/>
        <v>57313.57</v>
      </c>
    </row>
    <row r="17" spans="1:20" ht="12.75">
      <c r="A17" s="3">
        <v>8</v>
      </c>
      <c r="B17" s="4" t="s">
        <v>222</v>
      </c>
      <c r="C17" s="6" t="s">
        <v>20</v>
      </c>
      <c r="D17" s="6"/>
      <c r="E17" s="8">
        <v>640</v>
      </c>
      <c r="F17" s="8">
        <v>125248.55</v>
      </c>
      <c r="G17" s="8"/>
      <c r="H17" s="8">
        <v>119053</v>
      </c>
      <c r="I17" s="35">
        <v>111263</v>
      </c>
      <c r="J17" s="96">
        <v>90697.4</v>
      </c>
      <c r="K17" s="96">
        <v>91011.7</v>
      </c>
      <c r="L17" s="35">
        <v>76876</v>
      </c>
      <c r="M17" s="35">
        <v>94049</v>
      </c>
      <c r="N17" s="105">
        <v>82332.6</v>
      </c>
      <c r="O17" s="105">
        <v>97308.9</v>
      </c>
      <c r="P17" s="55">
        <v>98069</v>
      </c>
      <c r="Q17" s="10">
        <v>111995</v>
      </c>
      <c r="R17" s="10">
        <v>92952</v>
      </c>
      <c r="S17" s="41">
        <f t="shared" si="0"/>
        <v>1190856.15</v>
      </c>
      <c r="T17" s="42">
        <f t="shared" si="1"/>
        <v>238886.63999999998</v>
      </c>
    </row>
    <row r="18" spans="1:20" ht="12.75">
      <c r="A18" s="3">
        <v>9</v>
      </c>
      <c r="B18" s="4" t="s">
        <v>21</v>
      </c>
      <c r="C18" s="6" t="s">
        <v>22</v>
      </c>
      <c r="D18" s="58" t="s">
        <v>227</v>
      </c>
      <c r="E18" s="66">
        <v>127</v>
      </c>
      <c r="F18" s="8">
        <v>40434.04</v>
      </c>
      <c r="G18" s="8"/>
      <c r="H18" s="8">
        <v>37525</v>
      </c>
      <c r="I18" s="35">
        <v>33697</v>
      </c>
      <c r="J18" s="96">
        <v>34684.3</v>
      </c>
      <c r="K18" s="96">
        <v>29044.8</v>
      </c>
      <c r="L18" s="35">
        <v>26147</v>
      </c>
      <c r="M18" s="35">
        <v>28621</v>
      </c>
      <c r="N18" s="105">
        <v>26493</v>
      </c>
      <c r="O18" s="105">
        <v>35107.1</v>
      </c>
      <c r="P18" s="55">
        <v>41273</v>
      </c>
      <c r="Q18" s="10">
        <v>30558</v>
      </c>
      <c r="R18" s="10">
        <v>33989</v>
      </c>
      <c r="S18" s="41">
        <f t="shared" si="0"/>
        <v>397573.24</v>
      </c>
      <c r="T18" s="42">
        <f>R18*1.8</f>
        <v>61180.200000000004</v>
      </c>
    </row>
    <row r="19" spans="1:20" ht="12.75">
      <c r="A19" s="3">
        <v>10</v>
      </c>
      <c r="B19" s="4" t="s">
        <v>23</v>
      </c>
      <c r="C19" s="6" t="s">
        <v>24</v>
      </c>
      <c r="D19" s="6"/>
      <c r="E19" s="8">
        <v>142</v>
      </c>
      <c r="F19" s="8">
        <v>26916.73</v>
      </c>
      <c r="G19" s="8"/>
      <c r="H19" s="8">
        <v>24722</v>
      </c>
      <c r="I19" s="35">
        <v>23115</v>
      </c>
      <c r="J19" s="96">
        <v>24220.9</v>
      </c>
      <c r="K19" s="96">
        <v>19889.1</v>
      </c>
      <c r="L19" s="35">
        <v>19208</v>
      </c>
      <c r="M19" s="35">
        <v>21321</v>
      </c>
      <c r="N19" s="105">
        <v>19417</v>
      </c>
      <c r="O19" s="105">
        <v>23361.9</v>
      </c>
      <c r="P19" s="55">
        <v>25101</v>
      </c>
      <c r="Q19" s="10">
        <v>23675</v>
      </c>
      <c r="R19" s="10">
        <v>23201</v>
      </c>
      <c r="S19" s="41">
        <f t="shared" si="0"/>
        <v>274148.63</v>
      </c>
      <c r="T19" s="42">
        <f>R19*2.57</f>
        <v>59626.57</v>
      </c>
    </row>
    <row r="20" spans="1:20" ht="12.75">
      <c r="A20" s="3">
        <v>11</v>
      </c>
      <c r="B20" s="4" t="s">
        <v>25</v>
      </c>
      <c r="C20" s="6" t="s">
        <v>26</v>
      </c>
      <c r="D20" s="6"/>
      <c r="E20" s="8">
        <v>214</v>
      </c>
      <c r="F20" s="8">
        <v>35986.7</v>
      </c>
      <c r="G20" s="8">
        <v>-7000</v>
      </c>
      <c r="H20" s="8">
        <v>34723</v>
      </c>
      <c r="I20" s="35">
        <v>30640</v>
      </c>
      <c r="J20" s="96">
        <v>31678</v>
      </c>
      <c r="K20" s="96">
        <v>27630.8</v>
      </c>
      <c r="L20" s="35">
        <v>26908</v>
      </c>
      <c r="M20" s="35">
        <v>28474</v>
      </c>
      <c r="N20" s="105">
        <v>25789.6</v>
      </c>
      <c r="O20" s="105">
        <v>31318.2</v>
      </c>
      <c r="P20" s="55">
        <v>35280</v>
      </c>
      <c r="Q20" s="10">
        <v>33890</v>
      </c>
      <c r="R20" s="10">
        <v>35865</v>
      </c>
      <c r="S20" s="41">
        <f t="shared" si="0"/>
        <v>371183.3</v>
      </c>
      <c r="T20" s="42">
        <f>R20*2.57</f>
        <v>92173.04999999999</v>
      </c>
    </row>
    <row r="21" spans="1:20" ht="12.75">
      <c r="A21" s="3">
        <v>12</v>
      </c>
      <c r="B21" s="4" t="s">
        <v>27</v>
      </c>
      <c r="C21" s="6" t="s">
        <v>28</v>
      </c>
      <c r="D21" s="58" t="s">
        <v>227</v>
      </c>
      <c r="E21" s="66">
        <v>128</v>
      </c>
      <c r="F21" s="8">
        <v>41604.81</v>
      </c>
      <c r="G21" s="8"/>
      <c r="H21" s="8">
        <v>37687</v>
      </c>
      <c r="I21" s="35">
        <v>34514</v>
      </c>
      <c r="J21" s="96">
        <v>36189.9</v>
      </c>
      <c r="K21" s="96">
        <v>30517.8</v>
      </c>
      <c r="L21" s="35">
        <v>28332</v>
      </c>
      <c r="M21" s="35">
        <v>30285</v>
      </c>
      <c r="N21" s="105">
        <v>28885.1</v>
      </c>
      <c r="O21" s="105">
        <v>38162.9</v>
      </c>
      <c r="P21" s="55">
        <v>38390</v>
      </c>
      <c r="Q21" s="10">
        <v>35685</v>
      </c>
      <c r="R21" s="10">
        <v>35810</v>
      </c>
      <c r="S21" s="41">
        <f t="shared" si="0"/>
        <v>416063.51</v>
      </c>
      <c r="T21" s="42">
        <f aca="true" t="shared" si="2" ref="T21:T27">R21*1.8</f>
        <v>64458</v>
      </c>
    </row>
    <row r="22" spans="1:20" ht="12.75">
      <c r="A22" s="3">
        <v>13</v>
      </c>
      <c r="B22" s="4" t="s">
        <v>29</v>
      </c>
      <c r="C22" s="6" t="s">
        <v>30</v>
      </c>
      <c r="D22" s="58" t="s">
        <v>227</v>
      </c>
      <c r="E22" s="66">
        <v>127</v>
      </c>
      <c r="F22" s="8">
        <v>37945.84</v>
      </c>
      <c r="G22" s="8"/>
      <c r="H22" s="8">
        <v>36660</v>
      </c>
      <c r="I22" s="35">
        <v>35021</v>
      </c>
      <c r="J22" s="96">
        <v>36890.6</v>
      </c>
      <c r="K22" s="96">
        <v>31130.5</v>
      </c>
      <c r="L22" s="35">
        <v>28921</v>
      </c>
      <c r="M22" s="35">
        <v>31203</v>
      </c>
      <c r="N22" s="105">
        <v>29241.7</v>
      </c>
      <c r="O22" s="105">
        <v>37752.9</v>
      </c>
      <c r="P22" s="55">
        <v>39397</v>
      </c>
      <c r="Q22" s="10">
        <v>36707</v>
      </c>
      <c r="R22" s="10">
        <v>37667</v>
      </c>
      <c r="S22" s="41">
        <f t="shared" si="0"/>
        <v>418537.54000000004</v>
      </c>
      <c r="T22" s="42">
        <f t="shared" si="2"/>
        <v>67800.6</v>
      </c>
    </row>
    <row r="23" spans="1:20" ht="12.75">
      <c r="A23" s="3">
        <v>14</v>
      </c>
      <c r="B23" s="4" t="s">
        <v>195</v>
      </c>
      <c r="C23" s="6" t="s">
        <v>174</v>
      </c>
      <c r="D23" s="58" t="s">
        <v>227</v>
      </c>
      <c r="E23" s="66">
        <v>96</v>
      </c>
      <c r="F23" s="8">
        <v>30788.11</v>
      </c>
      <c r="G23" s="8"/>
      <c r="H23" s="8">
        <v>26971</v>
      </c>
      <c r="I23" s="35">
        <v>25393</v>
      </c>
      <c r="J23" s="96">
        <v>25775.1</v>
      </c>
      <c r="K23" s="96">
        <v>21735.8</v>
      </c>
      <c r="L23" s="35">
        <v>20260</v>
      </c>
      <c r="M23" s="35">
        <v>22283</v>
      </c>
      <c r="N23" s="105">
        <v>20294.2</v>
      </c>
      <c r="O23" s="105">
        <v>26060.8</v>
      </c>
      <c r="P23" s="55">
        <v>26691</v>
      </c>
      <c r="Q23" s="10">
        <v>25244</v>
      </c>
      <c r="R23" s="10">
        <v>26278</v>
      </c>
      <c r="S23" s="41">
        <f t="shared" si="0"/>
        <v>297774.01</v>
      </c>
      <c r="T23" s="42">
        <f t="shared" si="2"/>
        <v>47300.4</v>
      </c>
    </row>
    <row r="24" spans="1:20" ht="12.75">
      <c r="A24" s="3">
        <v>15</v>
      </c>
      <c r="B24" s="4" t="s">
        <v>203</v>
      </c>
      <c r="C24" s="6" t="s">
        <v>175</v>
      </c>
      <c r="D24" s="58" t="s">
        <v>227</v>
      </c>
      <c r="E24" s="66">
        <v>94</v>
      </c>
      <c r="F24" s="8">
        <v>32080.76</v>
      </c>
      <c r="G24" s="8">
        <v>-6660</v>
      </c>
      <c r="H24" s="8">
        <v>28192</v>
      </c>
      <c r="I24" s="35">
        <v>28117</v>
      </c>
      <c r="J24" s="96">
        <v>30828.2</v>
      </c>
      <c r="K24" s="96">
        <v>25798.7</v>
      </c>
      <c r="L24" s="35">
        <v>24196</v>
      </c>
      <c r="M24" s="35">
        <v>26067</v>
      </c>
      <c r="N24" s="105">
        <v>24483.5</v>
      </c>
      <c r="O24" s="105">
        <v>30375.6</v>
      </c>
      <c r="P24" s="55">
        <v>32596</v>
      </c>
      <c r="Q24" s="10">
        <v>30685</v>
      </c>
      <c r="R24" s="10">
        <v>29561</v>
      </c>
      <c r="S24" s="41">
        <f t="shared" si="0"/>
        <v>336320.76</v>
      </c>
      <c r="T24" s="42">
        <f t="shared" si="2"/>
        <v>53209.8</v>
      </c>
    </row>
    <row r="25" spans="1:20" ht="12.75">
      <c r="A25" s="3">
        <v>16</v>
      </c>
      <c r="B25" s="4" t="s">
        <v>31</v>
      </c>
      <c r="C25" s="6" t="s">
        <v>32</v>
      </c>
      <c r="D25" s="58" t="s">
        <v>227</v>
      </c>
      <c r="E25" s="66">
        <v>57</v>
      </c>
      <c r="F25" s="8">
        <v>20936.93</v>
      </c>
      <c r="G25" s="8"/>
      <c r="H25" s="8">
        <v>18369</v>
      </c>
      <c r="I25" s="35">
        <v>16405</v>
      </c>
      <c r="J25" s="96">
        <v>18084.8</v>
      </c>
      <c r="K25" s="96">
        <v>15528.7</v>
      </c>
      <c r="L25" s="35">
        <v>12827</v>
      </c>
      <c r="M25" s="35">
        <v>18319</v>
      </c>
      <c r="N25" s="105">
        <v>14725.6</v>
      </c>
      <c r="O25" s="105">
        <v>19967.6</v>
      </c>
      <c r="P25" s="55">
        <v>20898</v>
      </c>
      <c r="Q25" s="10">
        <v>20539</v>
      </c>
      <c r="R25" s="10">
        <v>21097</v>
      </c>
      <c r="S25" s="41">
        <f t="shared" si="0"/>
        <v>217697.63</v>
      </c>
      <c r="T25" s="42">
        <f t="shared" si="2"/>
        <v>37974.6</v>
      </c>
    </row>
    <row r="26" spans="1:20" ht="12.75">
      <c r="A26" s="3">
        <v>17</v>
      </c>
      <c r="B26" s="4" t="s">
        <v>204</v>
      </c>
      <c r="C26" s="6" t="s">
        <v>34</v>
      </c>
      <c r="D26" s="58" t="s">
        <v>227</v>
      </c>
      <c r="E26" s="66">
        <v>111</v>
      </c>
      <c r="F26" s="8">
        <v>29354.18</v>
      </c>
      <c r="G26" s="8"/>
      <c r="H26" s="8">
        <v>28548</v>
      </c>
      <c r="I26" s="35">
        <v>25361</v>
      </c>
      <c r="J26" s="96">
        <v>26016.2</v>
      </c>
      <c r="K26" s="96">
        <v>21300.5</v>
      </c>
      <c r="L26" s="35">
        <v>20533.9</v>
      </c>
      <c r="M26" s="35">
        <v>21742</v>
      </c>
      <c r="N26" s="105">
        <v>20686.4</v>
      </c>
      <c r="O26" s="105">
        <v>26326.7</v>
      </c>
      <c r="P26" s="55">
        <v>29232.3</v>
      </c>
      <c r="Q26" s="10">
        <v>26806</v>
      </c>
      <c r="R26" s="10">
        <v>26715</v>
      </c>
      <c r="S26" s="41">
        <f t="shared" si="0"/>
        <v>302622.18</v>
      </c>
      <c r="T26" s="42">
        <f t="shared" si="2"/>
        <v>48087</v>
      </c>
    </row>
    <row r="27" spans="1:20" ht="12.75">
      <c r="A27" s="3">
        <v>18</v>
      </c>
      <c r="B27" s="4" t="s">
        <v>205</v>
      </c>
      <c r="C27" s="6" t="s">
        <v>35</v>
      </c>
      <c r="D27" s="59" t="s">
        <v>227</v>
      </c>
      <c r="E27" s="67">
        <v>111</v>
      </c>
      <c r="F27" s="90">
        <v>33060.42</v>
      </c>
      <c r="G27" s="90"/>
      <c r="H27" s="90">
        <v>32726</v>
      </c>
      <c r="I27" s="50">
        <v>29235</v>
      </c>
      <c r="J27" s="97">
        <v>30182.9</v>
      </c>
      <c r="K27" s="97">
        <v>25294.1</v>
      </c>
      <c r="L27" s="50">
        <v>24410</v>
      </c>
      <c r="M27" s="50">
        <v>25992</v>
      </c>
      <c r="N27" s="106">
        <v>23778.3</v>
      </c>
      <c r="O27" s="106">
        <v>30193.5</v>
      </c>
      <c r="P27" s="55">
        <v>31279.2</v>
      </c>
      <c r="Q27" s="10">
        <v>28166</v>
      </c>
      <c r="R27" s="10">
        <v>27775</v>
      </c>
      <c r="S27" s="41">
        <f t="shared" si="0"/>
        <v>342092.42</v>
      </c>
      <c r="T27" s="42">
        <f t="shared" si="2"/>
        <v>49995</v>
      </c>
    </row>
    <row r="28" spans="1:20" ht="12.75">
      <c r="A28" s="3">
        <v>19</v>
      </c>
      <c r="B28" s="4" t="s">
        <v>39</v>
      </c>
      <c r="C28" s="6" t="s">
        <v>40</v>
      </c>
      <c r="D28" s="6"/>
      <c r="E28" s="8">
        <v>514</v>
      </c>
      <c r="F28" s="8">
        <v>102197.68</v>
      </c>
      <c r="G28" s="8"/>
      <c r="H28" s="8">
        <v>89821</v>
      </c>
      <c r="I28" s="35">
        <v>84355</v>
      </c>
      <c r="J28" s="96">
        <v>90787.7</v>
      </c>
      <c r="K28" s="96">
        <v>75559.1</v>
      </c>
      <c r="L28" s="35">
        <v>71880</v>
      </c>
      <c r="M28" s="35">
        <v>76869</v>
      </c>
      <c r="N28" s="105">
        <v>70861.3</v>
      </c>
      <c r="O28" s="105">
        <v>85918.9</v>
      </c>
      <c r="P28" s="55">
        <v>97160</v>
      </c>
      <c r="Q28" s="10">
        <v>93381</v>
      </c>
      <c r="R28" s="10">
        <v>95824</v>
      </c>
      <c r="S28" s="41">
        <f t="shared" si="0"/>
        <v>1034614.68</v>
      </c>
      <c r="T28" s="42">
        <f aca="true" t="shared" si="3" ref="T28:T35">R28*2.57</f>
        <v>246267.68</v>
      </c>
    </row>
    <row r="29" spans="1:20" ht="12.75">
      <c r="A29" s="3">
        <v>20</v>
      </c>
      <c r="B29" s="4" t="s">
        <v>41</v>
      </c>
      <c r="C29" s="6" t="s">
        <v>42</v>
      </c>
      <c r="D29" s="6"/>
      <c r="E29" s="8">
        <v>357</v>
      </c>
      <c r="F29" s="8">
        <v>67873.2</v>
      </c>
      <c r="G29" s="8"/>
      <c r="H29" s="8">
        <v>62689</v>
      </c>
      <c r="I29" s="35">
        <v>59548</v>
      </c>
      <c r="J29" s="96">
        <v>63170.2</v>
      </c>
      <c r="K29" s="96">
        <v>50577.1</v>
      </c>
      <c r="L29" s="35">
        <v>47771</v>
      </c>
      <c r="M29" s="35">
        <v>53210</v>
      </c>
      <c r="N29" s="105">
        <v>48066.2</v>
      </c>
      <c r="O29" s="105">
        <v>58507.2</v>
      </c>
      <c r="P29" s="55">
        <v>66639</v>
      </c>
      <c r="Q29" s="10">
        <v>64178</v>
      </c>
      <c r="R29" s="10">
        <v>65518</v>
      </c>
      <c r="S29" s="41">
        <f t="shared" si="0"/>
        <v>707746.9</v>
      </c>
      <c r="T29" s="42">
        <f t="shared" si="3"/>
        <v>168381.25999999998</v>
      </c>
    </row>
    <row r="30" spans="1:20" ht="12.75">
      <c r="A30" s="3">
        <v>21</v>
      </c>
      <c r="B30" s="4" t="s">
        <v>43</v>
      </c>
      <c r="C30" s="6" t="s">
        <v>44</v>
      </c>
      <c r="D30" s="6"/>
      <c r="E30" s="8">
        <v>287</v>
      </c>
      <c r="F30" s="8">
        <v>52209.36</v>
      </c>
      <c r="G30" s="8"/>
      <c r="H30" s="8">
        <v>45998</v>
      </c>
      <c r="I30" s="35">
        <v>44412</v>
      </c>
      <c r="J30" s="96">
        <v>47065</v>
      </c>
      <c r="K30" s="96">
        <v>39571.9</v>
      </c>
      <c r="L30" s="35">
        <v>38673</v>
      </c>
      <c r="M30" s="35">
        <v>42143</v>
      </c>
      <c r="N30" s="105">
        <v>38095.4</v>
      </c>
      <c r="O30" s="105">
        <v>46071.5</v>
      </c>
      <c r="P30" s="55">
        <v>50250</v>
      </c>
      <c r="Q30" s="10">
        <v>48270</v>
      </c>
      <c r="R30" s="10">
        <v>47281</v>
      </c>
      <c r="S30" s="41">
        <f t="shared" si="0"/>
        <v>540040.16</v>
      </c>
      <c r="T30" s="42">
        <f t="shared" si="3"/>
        <v>121512.17</v>
      </c>
    </row>
    <row r="31" spans="1:20" ht="12.75">
      <c r="A31" s="3">
        <v>22</v>
      </c>
      <c r="B31" s="4" t="s">
        <v>45</v>
      </c>
      <c r="C31" s="6" t="s">
        <v>46</v>
      </c>
      <c r="D31" s="6"/>
      <c r="E31" s="8">
        <v>215</v>
      </c>
      <c r="F31" s="8">
        <v>41190.14</v>
      </c>
      <c r="G31" s="8"/>
      <c r="H31" s="8">
        <v>36219</v>
      </c>
      <c r="I31" s="35">
        <v>33207</v>
      </c>
      <c r="J31" s="96">
        <v>24208.4</v>
      </c>
      <c r="K31" s="96">
        <v>42890.3</v>
      </c>
      <c r="L31" s="35">
        <v>29910</v>
      </c>
      <c r="M31" s="35">
        <v>33319</v>
      </c>
      <c r="N31" s="105">
        <v>30274.6</v>
      </c>
      <c r="O31" s="105">
        <v>37583.4</v>
      </c>
      <c r="P31" s="55">
        <v>35578</v>
      </c>
      <c r="Q31" s="10">
        <v>41008</v>
      </c>
      <c r="R31" s="10">
        <v>40837</v>
      </c>
      <c r="S31" s="41">
        <f t="shared" si="0"/>
        <v>426224.84</v>
      </c>
      <c r="T31" s="42">
        <f t="shared" si="3"/>
        <v>104951.09</v>
      </c>
    </row>
    <row r="32" spans="1:20" ht="12.75">
      <c r="A32" s="3">
        <v>23</v>
      </c>
      <c r="B32" s="4" t="s">
        <v>47</v>
      </c>
      <c r="C32" s="6" t="s">
        <v>48</v>
      </c>
      <c r="D32" s="6"/>
      <c r="E32" s="8">
        <v>107</v>
      </c>
      <c r="F32" s="8">
        <v>21747.01</v>
      </c>
      <c r="G32" s="8"/>
      <c r="H32" s="8">
        <v>20024</v>
      </c>
      <c r="I32" s="35">
        <v>18029</v>
      </c>
      <c r="J32" s="96">
        <v>18869.2</v>
      </c>
      <c r="K32" s="96">
        <v>16244.4</v>
      </c>
      <c r="L32" s="35">
        <v>18495</v>
      </c>
      <c r="M32" s="35">
        <v>13751</v>
      </c>
      <c r="N32" s="105">
        <v>16096.6</v>
      </c>
      <c r="O32" s="105">
        <v>19170.6</v>
      </c>
      <c r="P32" s="55">
        <v>17342</v>
      </c>
      <c r="Q32" s="10">
        <v>21211</v>
      </c>
      <c r="R32" s="10">
        <v>19687</v>
      </c>
      <c r="S32" s="41">
        <f t="shared" si="0"/>
        <v>220666.81</v>
      </c>
      <c r="T32" s="42">
        <f t="shared" si="3"/>
        <v>50595.59</v>
      </c>
    </row>
    <row r="33" spans="1:20" ht="12.75">
      <c r="A33" s="3">
        <v>24</v>
      </c>
      <c r="B33" s="4" t="s">
        <v>49</v>
      </c>
      <c r="C33" s="6" t="s">
        <v>50</v>
      </c>
      <c r="D33" s="6"/>
      <c r="E33" s="8">
        <v>108</v>
      </c>
      <c r="F33" s="8">
        <v>20539.58</v>
      </c>
      <c r="G33" s="8"/>
      <c r="H33" s="8">
        <v>18764</v>
      </c>
      <c r="I33" s="35">
        <v>17150</v>
      </c>
      <c r="J33" s="96">
        <v>18810.6</v>
      </c>
      <c r="K33" s="96">
        <v>15619.5</v>
      </c>
      <c r="L33" s="35">
        <v>14641</v>
      </c>
      <c r="M33" s="35">
        <v>15749</v>
      </c>
      <c r="N33" s="105">
        <v>14521</v>
      </c>
      <c r="O33" s="105">
        <v>17675.2</v>
      </c>
      <c r="P33" s="55">
        <v>19290</v>
      </c>
      <c r="Q33" s="10">
        <v>18459</v>
      </c>
      <c r="R33" s="10">
        <v>18229</v>
      </c>
      <c r="S33" s="41">
        <f t="shared" si="0"/>
        <v>209447.88</v>
      </c>
      <c r="T33" s="42">
        <f t="shared" si="3"/>
        <v>46848.53</v>
      </c>
    </row>
    <row r="34" spans="1:20" ht="12.75">
      <c r="A34" s="3">
        <v>25</v>
      </c>
      <c r="B34" s="4" t="s">
        <v>51</v>
      </c>
      <c r="C34" s="6" t="s">
        <v>52</v>
      </c>
      <c r="D34" s="6"/>
      <c r="E34" s="8">
        <v>108</v>
      </c>
      <c r="F34" s="8">
        <v>21790.32</v>
      </c>
      <c r="G34" s="8"/>
      <c r="H34" s="8">
        <v>21453</v>
      </c>
      <c r="I34" s="35">
        <v>19392</v>
      </c>
      <c r="J34" s="96">
        <v>19793.5</v>
      </c>
      <c r="K34" s="96">
        <v>17456.5</v>
      </c>
      <c r="L34" s="35">
        <v>16198</v>
      </c>
      <c r="M34" s="35">
        <v>17833</v>
      </c>
      <c r="N34" s="105">
        <v>16333.2</v>
      </c>
      <c r="O34" s="105">
        <v>20244.8</v>
      </c>
      <c r="P34" s="55">
        <v>21493</v>
      </c>
      <c r="Q34" s="10">
        <v>20598</v>
      </c>
      <c r="R34" s="10">
        <v>19972</v>
      </c>
      <c r="S34" s="41">
        <f t="shared" si="0"/>
        <v>232557.32</v>
      </c>
      <c r="T34" s="42">
        <f t="shared" si="3"/>
        <v>51328.03999999999</v>
      </c>
    </row>
    <row r="35" spans="1:20" ht="12.75">
      <c r="A35" s="3">
        <v>26</v>
      </c>
      <c r="B35" s="4" t="s">
        <v>53</v>
      </c>
      <c r="C35" s="6" t="s">
        <v>54</v>
      </c>
      <c r="D35" s="6"/>
      <c r="E35" s="8">
        <v>140</v>
      </c>
      <c r="F35" s="8">
        <v>24806.97</v>
      </c>
      <c r="G35" s="8"/>
      <c r="H35" s="8">
        <v>21789</v>
      </c>
      <c r="I35" s="35">
        <v>21273</v>
      </c>
      <c r="J35" s="96">
        <v>22786.6</v>
      </c>
      <c r="K35" s="96">
        <v>19620.1</v>
      </c>
      <c r="L35" s="35">
        <v>18758</v>
      </c>
      <c r="M35" s="35">
        <v>20307</v>
      </c>
      <c r="N35" s="105">
        <v>18200.2</v>
      </c>
      <c r="O35" s="105">
        <v>21806.6</v>
      </c>
      <c r="P35" s="55">
        <v>24779</v>
      </c>
      <c r="Q35" s="10">
        <v>22948</v>
      </c>
      <c r="R35" s="10">
        <v>22209</v>
      </c>
      <c r="S35" s="41">
        <f t="shared" si="0"/>
        <v>259283.47000000003</v>
      </c>
      <c r="T35" s="42">
        <f t="shared" si="3"/>
        <v>57077.13</v>
      </c>
    </row>
    <row r="36" spans="1:20" ht="12.75">
      <c r="A36" s="3">
        <v>27</v>
      </c>
      <c r="B36" s="4" t="s">
        <v>206</v>
      </c>
      <c r="C36" s="6" t="s">
        <v>36</v>
      </c>
      <c r="D36" s="58" t="s">
        <v>227</v>
      </c>
      <c r="E36" s="66">
        <v>110</v>
      </c>
      <c r="F36" s="8">
        <v>29024.75</v>
      </c>
      <c r="G36" s="8"/>
      <c r="H36" s="8">
        <v>28095</v>
      </c>
      <c r="I36" s="35">
        <v>25906</v>
      </c>
      <c r="J36" s="96">
        <v>26654.4</v>
      </c>
      <c r="K36" s="96">
        <v>24087.1</v>
      </c>
      <c r="L36" s="35">
        <v>19400.5</v>
      </c>
      <c r="M36" s="35">
        <v>21583</v>
      </c>
      <c r="N36" s="105">
        <v>22887.4</v>
      </c>
      <c r="O36" s="105">
        <v>23798.3</v>
      </c>
      <c r="P36" s="55">
        <v>28191.3</v>
      </c>
      <c r="Q36" s="10">
        <v>25959</v>
      </c>
      <c r="R36" s="10">
        <v>26238</v>
      </c>
      <c r="S36" s="41">
        <f t="shared" si="0"/>
        <v>301824.75</v>
      </c>
      <c r="T36" s="42">
        <f>R36*1.8</f>
        <v>47228.4</v>
      </c>
    </row>
    <row r="37" spans="1:20" ht="12.75">
      <c r="A37" s="3">
        <v>28</v>
      </c>
      <c r="B37" s="4" t="s">
        <v>207</v>
      </c>
      <c r="C37" s="6" t="s">
        <v>37</v>
      </c>
      <c r="D37" s="58" t="s">
        <v>227</v>
      </c>
      <c r="E37" s="66">
        <v>110</v>
      </c>
      <c r="F37" s="8">
        <v>25687.22</v>
      </c>
      <c r="G37" s="8"/>
      <c r="H37" s="8">
        <v>24091</v>
      </c>
      <c r="I37" s="35">
        <v>20853</v>
      </c>
      <c r="J37" s="96">
        <v>22145</v>
      </c>
      <c r="K37" s="96">
        <v>19374</v>
      </c>
      <c r="L37" s="35">
        <v>18411.5</v>
      </c>
      <c r="M37" s="35">
        <v>20335</v>
      </c>
      <c r="N37" s="105">
        <v>19539.5</v>
      </c>
      <c r="O37" s="105">
        <v>23776.5</v>
      </c>
      <c r="P37" s="55">
        <v>23741.2</v>
      </c>
      <c r="Q37" s="10">
        <v>22767</v>
      </c>
      <c r="R37" s="10">
        <v>26205</v>
      </c>
      <c r="S37" s="41">
        <f t="shared" si="0"/>
        <v>266925.92000000004</v>
      </c>
      <c r="T37" s="42">
        <f>R37*1.8</f>
        <v>47169</v>
      </c>
    </row>
    <row r="38" spans="1:20" ht="12.75">
      <c r="A38" s="3">
        <v>29</v>
      </c>
      <c r="B38" s="4" t="s">
        <v>208</v>
      </c>
      <c r="C38" s="6" t="s">
        <v>38</v>
      </c>
      <c r="D38" s="59" t="s">
        <v>227</v>
      </c>
      <c r="E38" s="67">
        <v>111</v>
      </c>
      <c r="F38" s="90">
        <v>27272.43</v>
      </c>
      <c r="G38" s="90"/>
      <c r="H38" s="90">
        <v>27316</v>
      </c>
      <c r="I38" s="50">
        <v>24296</v>
      </c>
      <c r="J38" s="97">
        <v>25085.9</v>
      </c>
      <c r="K38" s="97">
        <v>21376.5</v>
      </c>
      <c r="L38" s="50">
        <v>20177.8</v>
      </c>
      <c r="M38" s="50">
        <v>21791</v>
      </c>
      <c r="N38" s="106">
        <v>21636.3</v>
      </c>
      <c r="O38" s="106">
        <v>25342.8</v>
      </c>
      <c r="P38" s="55">
        <v>27178</v>
      </c>
      <c r="Q38" s="10">
        <v>25403</v>
      </c>
      <c r="R38" s="10">
        <v>25105</v>
      </c>
      <c r="S38" s="41">
        <f t="shared" si="0"/>
        <v>291980.73</v>
      </c>
      <c r="T38" s="42">
        <f>R38*1.8</f>
        <v>45189</v>
      </c>
    </row>
    <row r="39" spans="1:20" ht="12.75">
      <c r="A39" s="3">
        <v>30</v>
      </c>
      <c r="B39" s="4" t="s">
        <v>55</v>
      </c>
      <c r="C39" s="19" t="s">
        <v>212</v>
      </c>
      <c r="D39" s="60" t="s">
        <v>227</v>
      </c>
      <c r="E39" s="68">
        <v>995</v>
      </c>
      <c r="F39" s="91">
        <v>290062.07</v>
      </c>
      <c r="G39" s="91"/>
      <c r="H39" s="91">
        <v>300635</v>
      </c>
      <c r="I39" s="35">
        <v>286424</v>
      </c>
      <c r="J39" s="96">
        <v>246112.7</v>
      </c>
      <c r="K39" s="96">
        <v>231287.9</v>
      </c>
      <c r="L39" s="35">
        <v>232760</v>
      </c>
      <c r="M39" s="35">
        <v>226121</v>
      </c>
      <c r="N39" s="105">
        <v>235550.5</v>
      </c>
      <c r="O39" s="105">
        <v>300169.3</v>
      </c>
      <c r="P39" s="55">
        <v>256479</v>
      </c>
      <c r="Q39" s="10">
        <v>294602</v>
      </c>
      <c r="R39" s="10">
        <v>310652</v>
      </c>
      <c r="S39" s="41">
        <f t="shared" si="0"/>
        <v>3210855.4699999997</v>
      </c>
      <c r="T39" s="42">
        <f>R39*1.8</f>
        <v>559173.6</v>
      </c>
    </row>
    <row r="40" spans="1:20" ht="12.75">
      <c r="A40" s="3">
        <v>31</v>
      </c>
      <c r="B40" s="4" t="s">
        <v>57</v>
      </c>
      <c r="C40" s="6" t="s">
        <v>58</v>
      </c>
      <c r="D40" s="6"/>
      <c r="E40" s="8">
        <v>385</v>
      </c>
      <c r="F40" s="8">
        <v>76050.02</v>
      </c>
      <c r="G40" s="8"/>
      <c r="H40" s="8">
        <v>74966</v>
      </c>
      <c r="I40" s="35">
        <v>74858</v>
      </c>
      <c r="J40" s="96">
        <v>65721.6</v>
      </c>
      <c r="K40" s="96">
        <v>61340.4</v>
      </c>
      <c r="L40" s="35">
        <v>64510</v>
      </c>
      <c r="M40" s="35">
        <v>62246</v>
      </c>
      <c r="N40" s="105">
        <v>62189.5</v>
      </c>
      <c r="O40" s="105">
        <v>79013.4</v>
      </c>
      <c r="P40" s="55">
        <v>70266</v>
      </c>
      <c r="Q40" s="10">
        <v>79266</v>
      </c>
      <c r="R40" s="10">
        <v>78384</v>
      </c>
      <c r="S40" s="41">
        <f t="shared" si="0"/>
        <v>848810.92</v>
      </c>
      <c r="T40" s="42">
        <f>R40*2.57</f>
        <v>201446.87999999998</v>
      </c>
    </row>
    <row r="41" spans="1:20" ht="12.75">
      <c r="A41" s="3">
        <v>32</v>
      </c>
      <c r="B41" s="4" t="s">
        <v>59</v>
      </c>
      <c r="C41" s="6" t="s">
        <v>60</v>
      </c>
      <c r="D41" s="6"/>
      <c r="E41" s="8">
        <v>89</v>
      </c>
      <c r="F41" s="8">
        <v>16519.24</v>
      </c>
      <c r="G41" s="8"/>
      <c r="H41" s="8">
        <v>17339</v>
      </c>
      <c r="I41" s="35">
        <v>16767</v>
      </c>
      <c r="J41" s="96">
        <v>14773.5</v>
      </c>
      <c r="K41" s="96">
        <v>13805.5</v>
      </c>
      <c r="L41" s="35">
        <v>14381</v>
      </c>
      <c r="M41" s="35">
        <v>13954</v>
      </c>
      <c r="N41" s="105">
        <v>13296.3</v>
      </c>
      <c r="O41" s="105">
        <v>15787.2</v>
      </c>
      <c r="P41" s="55">
        <v>14472</v>
      </c>
      <c r="Q41" s="10">
        <v>16720</v>
      </c>
      <c r="R41" s="10">
        <v>17382</v>
      </c>
      <c r="S41" s="41">
        <f t="shared" si="0"/>
        <v>185196.74000000002</v>
      </c>
      <c r="T41" s="42">
        <f>R41*2.57</f>
        <v>44671.74</v>
      </c>
    </row>
    <row r="42" spans="1:20" ht="12.75">
      <c r="A42" s="3">
        <v>33</v>
      </c>
      <c r="B42" s="4" t="s">
        <v>61</v>
      </c>
      <c r="C42" s="6" t="s">
        <v>62</v>
      </c>
      <c r="D42" s="6"/>
      <c r="E42" s="8">
        <v>287</v>
      </c>
      <c r="F42" s="8">
        <v>48279.1</v>
      </c>
      <c r="G42" s="8"/>
      <c r="H42" s="8">
        <v>49102</v>
      </c>
      <c r="I42" s="35">
        <v>49003</v>
      </c>
      <c r="J42" s="96">
        <v>42405.4</v>
      </c>
      <c r="K42" s="96">
        <v>40625.1</v>
      </c>
      <c r="L42" s="35">
        <v>38733</v>
      </c>
      <c r="M42" s="35">
        <v>36878</v>
      </c>
      <c r="N42" s="105">
        <v>37405.1</v>
      </c>
      <c r="O42" s="105">
        <v>47429.8</v>
      </c>
      <c r="P42" s="55">
        <v>41937</v>
      </c>
      <c r="Q42" s="10">
        <v>44076</v>
      </c>
      <c r="R42" s="10">
        <v>51906</v>
      </c>
      <c r="S42" s="41">
        <f t="shared" si="0"/>
        <v>527779.5</v>
      </c>
      <c r="T42" s="42">
        <f>R42*2.57</f>
        <v>133398.41999999998</v>
      </c>
    </row>
    <row r="43" spans="1:20" ht="12.75">
      <c r="A43" s="3">
        <v>34</v>
      </c>
      <c r="B43" s="4" t="s">
        <v>63</v>
      </c>
      <c r="C43" s="6" t="s">
        <v>64</v>
      </c>
      <c r="D43" s="6"/>
      <c r="E43" s="8">
        <v>179</v>
      </c>
      <c r="F43" s="8">
        <v>30310.42</v>
      </c>
      <c r="G43" s="8"/>
      <c r="H43" s="8">
        <v>30845</v>
      </c>
      <c r="I43" s="35">
        <v>30799</v>
      </c>
      <c r="J43" s="96">
        <v>26521.2</v>
      </c>
      <c r="K43" s="96">
        <v>25579.4</v>
      </c>
      <c r="L43" s="35">
        <v>24886</v>
      </c>
      <c r="M43" s="35">
        <v>24161</v>
      </c>
      <c r="N43" s="105">
        <v>25645.3</v>
      </c>
      <c r="O43" s="105">
        <v>30750.8</v>
      </c>
      <c r="P43" s="55">
        <v>27414</v>
      </c>
      <c r="Q43" s="10">
        <v>31788</v>
      </c>
      <c r="R43" s="10">
        <v>32469</v>
      </c>
      <c r="S43" s="41">
        <f t="shared" si="0"/>
        <v>341169.12</v>
      </c>
      <c r="T43" s="42">
        <f>R43*2.57</f>
        <v>83445.33</v>
      </c>
    </row>
    <row r="44" spans="1:20" ht="12.75">
      <c r="A44" s="3">
        <v>35</v>
      </c>
      <c r="B44" s="4" t="s">
        <v>65</v>
      </c>
      <c r="C44" s="6" t="s">
        <v>66</v>
      </c>
      <c r="D44" s="58" t="s">
        <v>227</v>
      </c>
      <c r="E44" s="66">
        <v>487</v>
      </c>
      <c r="F44" s="8">
        <v>138954.6</v>
      </c>
      <c r="G44" s="8"/>
      <c r="H44" s="8">
        <v>143119</v>
      </c>
      <c r="I44" s="36">
        <v>141585</v>
      </c>
      <c r="J44" s="98">
        <v>123137.3</v>
      </c>
      <c r="K44" s="98">
        <v>119573</v>
      </c>
      <c r="L44" s="36">
        <v>121719</v>
      </c>
      <c r="M44" s="36">
        <v>119395</v>
      </c>
      <c r="N44" s="107">
        <v>121088.9</v>
      </c>
      <c r="O44" s="107">
        <v>160058.6</v>
      </c>
      <c r="P44" s="55">
        <v>130342</v>
      </c>
      <c r="Q44" s="10">
        <v>152652</v>
      </c>
      <c r="R44" s="10">
        <v>164768</v>
      </c>
      <c r="S44" s="41">
        <f t="shared" si="0"/>
        <v>1636392.4000000001</v>
      </c>
      <c r="T44" s="42">
        <f>R44*1.8</f>
        <v>296582.4</v>
      </c>
    </row>
    <row r="45" spans="1:20" ht="12.75">
      <c r="A45" s="3">
        <v>36</v>
      </c>
      <c r="B45" s="4" t="s">
        <v>67</v>
      </c>
      <c r="C45" s="6" t="s">
        <v>68</v>
      </c>
      <c r="D45" s="6"/>
      <c r="E45" s="8">
        <v>168</v>
      </c>
      <c r="F45" s="8">
        <v>23466.57</v>
      </c>
      <c r="G45" s="8"/>
      <c r="H45" s="8">
        <v>25117</v>
      </c>
      <c r="I45" s="35">
        <v>25295</v>
      </c>
      <c r="J45" s="96">
        <v>22759.6</v>
      </c>
      <c r="K45" s="96">
        <v>20543.1</v>
      </c>
      <c r="L45" s="35">
        <v>22177</v>
      </c>
      <c r="M45" s="35">
        <v>20987</v>
      </c>
      <c r="N45" s="105">
        <v>18820.8</v>
      </c>
      <c r="O45" s="105">
        <v>23977.2</v>
      </c>
      <c r="P45" s="55">
        <v>22551</v>
      </c>
      <c r="Q45" s="10">
        <v>25672</v>
      </c>
      <c r="R45" s="10">
        <v>27320</v>
      </c>
      <c r="S45" s="41">
        <f t="shared" si="0"/>
        <v>278686.27</v>
      </c>
      <c r="T45" s="42">
        <f>R45*2.57</f>
        <v>70212.4</v>
      </c>
    </row>
    <row r="46" spans="1:20" ht="12.75">
      <c r="A46" s="3">
        <v>37</v>
      </c>
      <c r="B46" s="4" t="s">
        <v>69</v>
      </c>
      <c r="C46" s="6" t="s">
        <v>70</v>
      </c>
      <c r="D46" s="6"/>
      <c r="E46" s="8">
        <v>177</v>
      </c>
      <c r="F46" s="8">
        <v>30502.09</v>
      </c>
      <c r="G46" s="8"/>
      <c r="H46" s="8">
        <v>30393</v>
      </c>
      <c r="I46" s="35">
        <v>30747</v>
      </c>
      <c r="J46" s="96">
        <v>26824.1</v>
      </c>
      <c r="K46" s="96">
        <v>25728</v>
      </c>
      <c r="L46" s="35">
        <v>25599</v>
      </c>
      <c r="M46" s="35">
        <v>24259</v>
      </c>
      <c r="N46" s="105">
        <v>23938.4</v>
      </c>
      <c r="O46" s="105">
        <v>31355.2</v>
      </c>
      <c r="P46" s="55">
        <v>27328</v>
      </c>
      <c r="Q46" s="10">
        <v>30861</v>
      </c>
      <c r="R46" s="10">
        <v>30837</v>
      </c>
      <c r="S46" s="41">
        <f t="shared" si="0"/>
        <v>338371.79000000004</v>
      </c>
      <c r="T46" s="42">
        <f>R46*2.57</f>
        <v>79251.09</v>
      </c>
    </row>
    <row r="47" spans="1:20" ht="12.75">
      <c r="A47" s="3">
        <v>38</v>
      </c>
      <c r="B47" s="4" t="s">
        <v>71</v>
      </c>
      <c r="C47" s="6" t="s">
        <v>72</v>
      </c>
      <c r="D47" s="6"/>
      <c r="E47" s="8">
        <v>143</v>
      </c>
      <c r="F47" s="8">
        <v>26144.54</v>
      </c>
      <c r="G47" s="8"/>
      <c r="H47" s="8">
        <v>25527</v>
      </c>
      <c r="I47" s="35">
        <v>25923</v>
      </c>
      <c r="J47" s="96">
        <v>22371</v>
      </c>
      <c r="K47" s="96">
        <v>21044.5</v>
      </c>
      <c r="L47" s="35">
        <v>21873</v>
      </c>
      <c r="M47" s="35">
        <v>20883</v>
      </c>
      <c r="N47" s="105">
        <v>20509.9</v>
      </c>
      <c r="O47" s="105">
        <v>25623</v>
      </c>
      <c r="P47" s="55">
        <v>23046</v>
      </c>
      <c r="Q47" s="10">
        <v>26502</v>
      </c>
      <c r="R47" s="10">
        <v>26280</v>
      </c>
      <c r="S47" s="41">
        <f t="shared" si="0"/>
        <v>285726.94</v>
      </c>
      <c r="T47" s="42">
        <f>R47*2.57</f>
        <v>67539.59999999999</v>
      </c>
    </row>
    <row r="48" spans="1:20" ht="12.75">
      <c r="A48" s="3">
        <v>39</v>
      </c>
      <c r="B48" s="4" t="s">
        <v>221</v>
      </c>
      <c r="C48" s="6" t="s">
        <v>73</v>
      </c>
      <c r="D48" s="6"/>
      <c r="E48" s="8">
        <v>91</v>
      </c>
      <c r="F48" s="8">
        <v>14727.38</v>
      </c>
      <c r="G48" s="8"/>
      <c r="H48" s="8">
        <v>14323</v>
      </c>
      <c r="I48" s="35">
        <v>14611</v>
      </c>
      <c r="J48" s="96">
        <v>12868.8</v>
      </c>
      <c r="K48" s="96">
        <v>12789.1</v>
      </c>
      <c r="L48" s="35">
        <v>12372</v>
      </c>
      <c r="M48" s="35">
        <v>11836</v>
      </c>
      <c r="N48" s="105">
        <v>12330.4</v>
      </c>
      <c r="O48" s="105">
        <v>15186.8</v>
      </c>
      <c r="P48" s="55">
        <v>14122</v>
      </c>
      <c r="Q48" s="10">
        <v>14674</v>
      </c>
      <c r="R48" s="10">
        <v>15450</v>
      </c>
      <c r="S48" s="41">
        <f t="shared" si="0"/>
        <v>165290.47999999998</v>
      </c>
      <c r="T48" s="42">
        <f>R48*2.57</f>
        <v>39706.5</v>
      </c>
    </row>
    <row r="49" spans="1:20" ht="12.75">
      <c r="A49" s="3">
        <v>40</v>
      </c>
      <c r="B49" s="4" t="s">
        <v>74</v>
      </c>
      <c r="C49" s="6" t="s">
        <v>75</v>
      </c>
      <c r="D49" s="6"/>
      <c r="E49" s="8">
        <v>287</v>
      </c>
      <c r="F49" s="8">
        <v>52089.08</v>
      </c>
      <c r="G49" s="8"/>
      <c r="H49" s="8">
        <v>53229</v>
      </c>
      <c r="I49" s="35">
        <v>50740</v>
      </c>
      <c r="J49" s="96">
        <v>43857.5</v>
      </c>
      <c r="K49" s="96">
        <v>41468.2</v>
      </c>
      <c r="L49" s="35">
        <v>40869</v>
      </c>
      <c r="M49" s="35">
        <v>39268</v>
      </c>
      <c r="N49" s="105">
        <v>40139.1</v>
      </c>
      <c r="O49" s="105">
        <v>51328</v>
      </c>
      <c r="P49" s="55">
        <v>45854</v>
      </c>
      <c r="Q49" s="10">
        <v>53560</v>
      </c>
      <c r="R49" s="10">
        <v>57359</v>
      </c>
      <c r="S49" s="41">
        <f t="shared" si="0"/>
        <v>569760.88</v>
      </c>
      <c r="T49" s="42">
        <f>R49*2.57</f>
        <v>147412.63</v>
      </c>
    </row>
    <row r="50" spans="1:20" ht="12.75">
      <c r="A50" s="3">
        <v>41</v>
      </c>
      <c r="B50" s="4" t="s">
        <v>76</v>
      </c>
      <c r="C50" s="6" t="s">
        <v>196</v>
      </c>
      <c r="D50" s="58" t="s">
        <v>227</v>
      </c>
      <c r="E50" s="66">
        <v>403</v>
      </c>
      <c r="F50" s="8">
        <v>122545.66</v>
      </c>
      <c r="G50" s="8"/>
      <c r="H50" s="8">
        <v>120911</v>
      </c>
      <c r="I50" s="35">
        <v>119328</v>
      </c>
      <c r="J50" s="96">
        <v>103166.9</v>
      </c>
      <c r="K50" s="96">
        <v>98283.7</v>
      </c>
      <c r="L50" s="35">
        <v>97122</v>
      </c>
      <c r="M50" s="35">
        <v>91679</v>
      </c>
      <c r="N50" s="105">
        <v>95570.5</v>
      </c>
      <c r="O50" s="105">
        <v>127173.8</v>
      </c>
      <c r="P50" s="55">
        <v>112024</v>
      </c>
      <c r="Q50" s="10">
        <v>120358</v>
      </c>
      <c r="R50" s="10">
        <v>126233</v>
      </c>
      <c r="S50" s="41">
        <f t="shared" si="0"/>
        <v>1334395.56</v>
      </c>
      <c r="T50" s="42">
        <f>R50*1.8</f>
        <v>227219.4</v>
      </c>
    </row>
    <row r="51" spans="1:20" ht="12.75">
      <c r="A51" s="3">
        <v>42</v>
      </c>
      <c r="B51" s="4" t="s">
        <v>77</v>
      </c>
      <c r="C51" s="6" t="s">
        <v>78</v>
      </c>
      <c r="D51" s="6"/>
      <c r="E51" s="8">
        <v>196</v>
      </c>
      <c r="F51" s="8">
        <v>30264.48</v>
      </c>
      <c r="G51" s="8"/>
      <c r="H51" s="8">
        <v>29872</v>
      </c>
      <c r="I51" s="35">
        <v>29864</v>
      </c>
      <c r="J51" s="96">
        <v>26145.4</v>
      </c>
      <c r="K51" s="96">
        <v>24542.5</v>
      </c>
      <c r="L51" s="35">
        <v>25417</v>
      </c>
      <c r="M51" s="35">
        <v>24143</v>
      </c>
      <c r="N51" s="105">
        <v>23698.1</v>
      </c>
      <c r="O51" s="105">
        <v>30196.1</v>
      </c>
      <c r="P51" s="55">
        <v>27739</v>
      </c>
      <c r="Q51" s="10">
        <v>31066</v>
      </c>
      <c r="R51" s="10">
        <v>31166</v>
      </c>
      <c r="S51" s="41">
        <f t="shared" si="0"/>
        <v>334113.58</v>
      </c>
      <c r="T51" s="42">
        <f aca="true" t="shared" si="4" ref="T51:T61">R51*2.57</f>
        <v>80096.62</v>
      </c>
    </row>
    <row r="52" spans="1:20" ht="12.75">
      <c r="A52" s="3">
        <v>43</v>
      </c>
      <c r="B52" s="4" t="s">
        <v>79</v>
      </c>
      <c r="C52" s="6" t="s">
        <v>80</v>
      </c>
      <c r="D52" s="6"/>
      <c r="E52" s="8">
        <v>179</v>
      </c>
      <c r="F52" s="8">
        <v>30932.83</v>
      </c>
      <c r="G52" s="8"/>
      <c r="H52" s="8">
        <v>29862</v>
      </c>
      <c r="I52" s="35">
        <v>30877</v>
      </c>
      <c r="J52" s="96">
        <v>26682.8</v>
      </c>
      <c r="K52" s="96">
        <v>25480.2</v>
      </c>
      <c r="L52" s="35">
        <v>25955</v>
      </c>
      <c r="M52" s="35">
        <v>24624</v>
      </c>
      <c r="N52" s="105">
        <v>24516.2</v>
      </c>
      <c r="O52" s="105">
        <v>31881.6</v>
      </c>
      <c r="P52" s="55">
        <v>29190</v>
      </c>
      <c r="Q52" s="10">
        <v>31784</v>
      </c>
      <c r="R52" s="10">
        <v>30794</v>
      </c>
      <c r="S52" s="41">
        <f t="shared" si="0"/>
        <v>342579.63</v>
      </c>
      <c r="T52" s="42">
        <f t="shared" si="4"/>
        <v>79140.58</v>
      </c>
    </row>
    <row r="53" spans="1:20" ht="12.75">
      <c r="A53" s="3">
        <v>44</v>
      </c>
      <c r="B53" s="4" t="s">
        <v>81</v>
      </c>
      <c r="C53" s="6" t="s">
        <v>82</v>
      </c>
      <c r="D53" s="6"/>
      <c r="E53" s="8">
        <v>140</v>
      </c>
      <c r="F53" s="8">
        <v>33589.65</v>
      </c>
      <c r="G53" s="8"/>
      <c r="H53" s="8">
        <v>32021</v>
      </c>
      <c r="I53" s="35">
        <v>32184</v>
      </c>
      <c r="J53" s="96">
        <v>27129</v>
      </c>
      <c r="K53" s="96">
        <v>25077.2</v>
      </c>
      <c r="L53" s="35">
        <v>25991</v>
      </c>
      <c r="M53" s="35">
        <v>24148</v>
      </c>
      <c r="N53" s="105">
        <v>24278.3</v>
      </c>
      <c r="O53" s="105">
        <v>31377.7</v>
      </c>
      <c r="P53" s="55">
        <v>28297</v>
      </c>
      <c r="Q53" s="10">
        <v>31868</v>
      </c>
      <c r="R53" s="10">
        <v>33575</v>
      </c>
      <c r="S53" s="41">
        <f t="shared" si="0"/>
        <v>349535.85</v>
      </c>
      <c r="T53" s="42">
        <f t="shared" si="4"/>
        <v>86287.75</v>
      </c>
    </row>
    <row r="54" spans="1:20" ht="12.75">
      <c r="A54" s="3">
        <v>45</v>
      </c>
      <c r="B54" s="4" t="s">
        <v>83</v>
      </c>
      <c r="C54" s="6" t="s">
        <v>84</v>
      </c>
      <c r="D54" s="6"/>
      <c r="E54" s="8">
        <v>91</v>
      </c>
      <c r="F54" s="8">
        <v>19910.31</v>
      </c>
      <c r="G54" s="8"/>
      <c r="H54" s="8">
        <v>19168</v>
      </c>
      <c r="I54" s="35">
        <v>19622</v>
      </c>
      <c r="J54" s="96">
        <v>16350</v>
      </c>
      <c r="K54" s="96">
        <v>16271.9</v>
      </c>
      <c r="L54" s="35">
        <v>16248</v>
      </c>
      <c r="M54" s="35">
        <v>13457</v>
      </c>
      <c r="N54" s="105">
        <v>13128.8</v>
      </c>
      <c r="O54" s="105">
        <v>16422</v>
      </c>
      <c r="P54" s="55">
        <v>15428</v>
      </c>
      <c r="Q54" s="10">
        <v>16589</v>
      </c>
      <c r="R54" s="10">
        <v>18082</v>
      </c>
      <c r="S54" s="41">
        <f t="shared" si="0"/>
        <v>200677.00999999998</v>
      </c>
      <c r="T54" s="42">
        <f t="shared" si="4"/>
        <v>46470.74</v>
      </c>
    </row>
    <row r="55" spans="1:20" ht="12.75">
      <c r="A55" s="3">
        <v>46</v>
      </c>
      <c r="B55" s="4" t="s">
        <v>85</v>
      </c>
      <c r="C55" s="6" t="s">
        <v>86</v>
      </c>
      <c r="D55" s="6"/>
      <c r="E55" s="8">
        <v>287</v>
      </c>
      <c r="F55" s="8">
        <v>50033.73</v>
      </c>
      <c r="G55" s="8">
        <v>-3000</v>
      </c>
      <c r="H55" s="8">
        <v>48683</v>
      </c>
      <c r="I55" s="35">
        <v>49216</v>
      </c>
      <c r="J55" s="96">
        <v>43717.9</v>
      </c>
      <c r="K55" s="96">
        <v>40681.8</v>
      </c>
      <c r="L55" s="35">
        <v>42809</v>
      </c>
      <c r="M55" s="35">
        <v>40776</v>
      </c>
      <c r="N55" s="105">
        <v>40286.4</v>
      </c>
      <c r="O55" s="105">
        <v>49556.3</v>
      </c>
      <c r="P55" s="55">
        <v>47047</v>
      </c>
      <c r="Q55" s="10">
        <v>51449</v>
      </c>
      <c r="R55" s="10">
        <v>52940</v>
      </c>
      <c r="S55" s="41">
        <f t="shared" si="0"/>
        <v>554196.13</v>
      </c>
      <c r="T55" s="42">
        <f t="shared" si="4"/>
        <v>136055.8</v>
      </c>
    </row>
    <row r="56" spans="1:20" ht="12.75">
      <c r="A56" s="3">
        <v>47</v>
      </c>
      <c r="B56" s="4" t="s">
        <v>87</v>
      </c>
      <c r="C56" s="6" t="s">
        <v>88</v>
      </c>
      <c r="D56" s="6"/>
      <c r="E56" s="8">
        <v>196</v>
      </c>
      <c r="F56" s="8">
        <v>26738.25</v>
      </c>
      <c r="G56" s="8"/>
      <c r="H56" s="8">
        <v>27770</v>
      </c>
      <c r="I56" s="35">
        <v>28574</v>
      </c>
      <c r="J56" s="96">
        <v>24790.7</v>
      </c>
      <c r="K56" s="96">
        <v>22369.7</v>
      </c>
      <c r="L56" s="35">
        <v>22964</v>
      </c>
      <c r="M56" s="35">
        <v>21638</v>
      </c>
      <c r="N56" s="105">
        <v>22190.6</v>
      </c>
      <c r="O56" s="105">
        <v>27207.3</v>
      </c>
      <c r="P56" s="55">
        <v>25250</v>
      </c>
      <c r="Q56" s="10">
        <v>27706</v>
      </c>
      <c r="R56" s="10">
        <v>28019</v>
      </c>
      <c r="S56" s="41">
        <f t="shared" si="0"/>
        <v>305217.55</v>
      </c>
      <c r="T56" s="42">
        <f t="shared" si="4"/>
        <v>72008.83</v>
      </c>
    </row>
    <row r="57" spans="1:20" ht="12.75">
      <c r="A57" s="3">
        <v>48</v>
      </c>
      <c r="B57" s="4" t="s">
        <v>89</v>
      </c>
      <c r="C57" s="6" t="s">
        <v>90</v>
      </c>
      <c r="D57" s="6"/>
      <c r="E57" s="8">
        <v>179</v>
      </c>
      <c r="F57" s="8">
        <v>34477.1</v>
      </c>
      <c r="G57" s="8"/>
      <c r="H57" s="8">
        <v>33839</v>
      </c>
      <c r="I57" s="35">
        <v>32632</v>
      </c>
      <c r="J57" s="96">
        <v>27767.8</v>
      </c>
      <c r="K57" s="96">
        <v>26010.8</v>
      </c>
      <c r="L57" s="35">
        <v>26682</v>
      </c>
      <c r="M57" s="35">
        <v>25399</v>
      </c>
      <c r="N57" s="105">
        <v>25338.9</v>
      </c>
      <c r="O57" s="105">
        <v>32058</v>
      </c>
      <c r="P57" s="55">
        <v>30462</v>
      </c>
      <c r="Q57" s="10">
        <v>34684</v>
      </c>
      <c r="R57" s="10">
        <v>33767</v>
      </c>
      <c r="S57" s="41">
        <f t="shared" si="0"/>
        <v>363117.6</v>
      </c>
      <c r="T57" s="42">
        <f t="shared" si="4"/>
        <v>86781.18999999999</v>
      </c>
    </row>
    <row r="58" spans="1:20" ht="12.75">
      <c r="A58" s="3">
        <v>49</v>
      </c>
      <c r="B58" s="4" t="s">
        <v>91</v>
      </c>
      <c r="C58" s="6" t="s">
        <v>92</v>
      </c>
      <c r="D58" s="6"/>
      <c r="E58" s="8">
        <v>144</v>
      </c>
      <c r="F58" s="8">
        <v>27266.23</v>
      </c>
      <c r="G58" s="8"/>
      <c r="H58" s="8">
        <v>25422</v>
      </c>
      <c r="I58" s="35">
        <v>25727</v>
      </c>
      <c r="J58" s="96">
        <v>21950.9</v>
      </c>
      <c r="K58" s="96">
        <v>21111.8</v>
      </c>
      <c r="L58" s="35">
        <v>21366</v>
      </c>
      <c r="M58" s="35">
        <v>20375</v>
      </c>
      <c r="N58" s="105">
        <v>20144.7</v>
      </c>
      <c r="O58" s="105">
        <v>26290.2</v>
      </c>
      <c r="P58" s="55">
        <v>24247</v>
      </c>
      <c r="Q58" s="10">
        <v>26811</v>
      </c>
      <c r="R58" s="10">
        <v>27337</v>
      </c>
      <c r="S58" s="41">
        <f t="shared" si="0"/>
        <v>288048.83</v>
      </c>
      <c r="T58" s="42">
        <f t="shared" si="4"/>
        <v>70256.09</v>
      </c>
    </row>
    <row r="59" spans="1:20" ht="12.75">
      <c r="A59" s="3">
        <v>50</v>
      </c>
      <c r="B59" s="4" t="s">
        <v>93</v>
      </c>
      <c r="C59" s="6" t="s">
        <v>94</v>
      </c>
      <c r="D59" s="6"/>
      <c r="E59" s="8">
        <v>91</v>
      </c>
      <c r="F59" s="8">
        <v>16934.79</v>
      </c>
      <c r="G59" s="8"/>
      <c r="H59" s="8">
        <v>16909</v>
      </c>
      <c r="I59" s="35">
        <v>16922</v>
      </c>
      <c r="J59" s="96">
        <v>14781.1</v>
      </c>
      <c r="K59" s="96">
        <v>13697.3</v>
      </c>
      <c r="L59" s="35">
        <v>13998</v>
      </c>
      <c r="M59" s="35">
        <v>13471</v>
      </c>
      <c r="N59" s="105">
        <v>13496.7</v>
      </c>
      <c r="O59" s="105">
        <v>16167.8</v>
      </c>
      <c r="P59" s="55">
        <v>15720</v>
      </c>
      <c r="Q59" s="10">
        <v>17099</v>
      </c>
      <c r="R59" s="10">
        <v>16933</v>
      </c>
      <c r="S59" s="41">
        <f t="shared" si="0"/>
        <v>186129.69</v>
      </c>
      <c r="T59" s="42">
        <f t="shared" si="4"/>
        <v>43517.81</v>
      </c>
    </row>
    <row r="60" spans="1:20" ht="12.75">
      <c r="A60" s="3">
        <v>51</v>
      </c>
      <c r="B60" s="4" t="s">
        <v>167</v>
      </c>
      <c r="C60" s="6" t="s">
        <v>95</v>
      </c>
      <c r="D60" s="6"/>
      <c r="E60" s="8">
        <v>215</v>
      </c>
      <c r="F60" s="8">
        <v>41280.66</v>
      </c>
      <c r="G60" s="8"/>
      <c r="H60" s="8">
        <v>38920</v>
      </c>
      <c r="I60" s="35">
        <v>39397</v>
      </c>
      <c r="J60" s="96">
        <v>33539.5</v>
      </c>
      <c r="K60" s="96">
        <v>30741.8</v>
      </c>
      <c r="L60" s="35">
        <v>32255</v>
      </c>
      <c r="M60" s="35">
        <v>30499</v>
      </c>
      <c r="N60" s="105">
        <v>30352.5</v>
      </c>
      <c r="O60" s="105">
        <v>38555.5</v>
      </c>
      <c r="P60" s="55">
        <v>35703</v>
      </c>
      <c r="Q60" s="10">
        <v>39512</v>
      </c>
      <c r="R60" s="10">
        <v>39862</v>
      </c>
      <c r="S60" s="41">
        <f t="shared" si="0"/>
        <v>430617.95999999996</v>
      </c>
      <c r="T60" s="42">
        <f t="shared" si="4"/>
        <v>102445.34</v>
      </c>
    </row>
    <row r="61" spans="1:20" ht="12.75">
      <c r="A61" s="3">
        <v>52</v>
      </c>
      <c r="B61" s="4" t="s">
        <v>96</v>
      </c>
      <c r="C61" s="6" t="s">
        <v>97</v>
      </c>
      <c r="D61" s="6"/>
      <c r="E61" s="8">
        <v>456</v>
      </c>
      <c r="F61" s="8">
        <v>81140.62</v>
      </c>
      <c r="G61" s="8"/>
      <c r="H61" s="8">
        <v>84382</v>
      </c>
      <c r="I61" s="35">
        <v>80760</v>
      </c>
      <c r="J61" s="96">
        <v>69877.3</v>
      </c>
      <c r="K61" s="96">
        <v>60208.1</v>
      </c>
      <c r="L61" s="35">
        <v>64967</v>
      </c>
      <c r="M61" s="35">
        <v>62357</v>
      </c>
      <c r="N61" s="105">
        <v>64347.3</v>
      </c>
      <c r="O61" s="105">
        <v>71918.3</v>
      </c>
      <c r="P61" s="55">
        <v>79744</v>
      </c>
      <c r="Q61" s="10">
        <v>76446</v>
      </c>
      <c r="R61" s="10">
        <v>82105</v>
      </c>
      <c r="S61" s="41">
        <f t="shared" si="0"/>
        <v>878252.62</v>
      </c>
      <c r="T61" s="42">
        <f t="shared" si="4"/>
        <v>211009.84999999998</v>
      </c>
    </row>
    <row r="62" spans="1:20" ht="12.75">
      <c r="A62" s="3">
        <v>53</v>
      </c>
      <c r="B62" s="4" t="s">
        <v>98</v>
      </c>
      <c r="C62" s="6" t="s">
        <v>99</v>
      </c>
      <c r="D62" s="58" t="s">
        <v>227</v>
      </c>
      <c r="E62" s="66">
        <v>111</v>
      </c>
      <c r="F62" s="8">
        <v>29350.75</v>
      </c>
      <c r="G62" s="8"/>
      <c r="H62" s="8">
        <v>21276</v>
      </c>
      <c r="I62" s="35">
        <v>28268</v>
      </c>
      <c r="J62" s="96">
        <v>24581.4</v>
      </c>
      <c r="K62" s="96">
        <v>22016.2</v>
      </c>
      <c r="L62" s="35">
        <v>23637</v>
      </c>
      <c r="M62" s="35">
        <v>22936</v>
      </c>
      <c r="N62" s="105">
        <v>24791.4</v>
      </c>
      <c r="O62" s="105">
        <v>27823.3</v>
      </c>
      <c r="P62" s="55">
        <v>29861</v>
      </c>
      <c r="Q62" s="10">
        <v>22517</v>
      </c>
      <c r="R62" s="10">
        <v>28791</v>
      </c>
      <c r="S62" s="41">
        <f t="shared" si="0"/>
        <v>305849.04999999993</v>
      </c>
      <c r="T62" s="42">
        <f>R62*1.8</f>
        <v>51823.8</v>
      </c>
    </row>
    <row r="63" spans="1:20" ht="12.75">
      <c r="A63" s="3">
        <v>54</v>
      </c>
      <c r="B63" s="4" t="s">
        <v>100</v>
      </c>
      <c r="C63" s="6" t="s">
        <v>101</v>
      </c>
      <c r="D63" s="6"/>
      <c r="E63" s="8">
        <v>466</v>
      </c>
      <c r="F63" s="8">
        <v>95806.9</v>
      </c>
      <c r="G63" s="8"/>
      <c r="H63" s="8">
        <v>94141</v>
      </c>
      <c r="I63" s="35">
        <v>96665</v>
      </c>
      <c r="J63" s="96">
        <v>82896</v>
      </c>
      <c r="K63" s="96">
        <v>71346.8</v>
      </c>
      <c r="L63" s="35">
        <v>78505</v>
      </c>
      <c r="M63" s="35">
        <v>74800</v>
      </c>
      <c r="N63" s="105">
        <v>76967.1</v>
      </c>
      <c r="O63" s="105">
        <v>84369.1</v>
      </c>
      <c r="P63" s="55">
        <v>98114</v>
      </c>
      <c r="Q63" s="10">
        <v>94435</v>
      </c>
      <c r="R63" s="10">
        <v>100218</v>
      </c>
      <c r="S63" s="41">
        <f t="shared" si="0"/>
        <v>1048263.8999999999</v>
      </c>
      <c r="T63" s="42">
        <f>R63*2.57</f>
        <v>257560.25999999998</v>
      </c>
    </row>
    <row r="64" spans="1:20" ht="12.75">
      <c r="A64" s="3">
        <v>55</v>
      </c>
      <c r="B64" s="4" t="s">
        <v>102</v>
      </c>
      <c r="C64" s="6" t="s">
        <v>103</v>
      </c>
      <c r="D64" s="6"/>
      <c r="E64" s="8">
        <v>20</v>
      </c>
      <c r="F64" s="8">
        <v>3061.07</v>
      </c>
      <c r="G64" s="8"/>
      <c r="H64" s="8">
        <v>3181</v>
      </c>
      <c r="I64" s="35">
        <v>2621</v>
      </c>
      <c r="J64" s="96">
        <v>2701</v>
      </c>
      <c r="K64" s="96">
        <v>2541</v>
      </c>
      <c r="L64" s="35">
        <v>2541</v>
      </c>
      <c r="M64" s="35">
        <v>2261</v>
      </c>
      <c r="N64" s="105">
        <v>2701.1</v>
      </c>
      <c r="O64" s="105">
        <v>2861.1</v>
      </c>
      <c r="P64" s="55">
        <v>3261</v>
      </c>
      <c r="Q64" s="10">
        <v>3061</v>
      </c>
      <c r="R64" s="10">
        <v>2941</v>
      </c>
      <c r="S64" s="41">
        <f t="shared" si="0"/>
        <v>33732.27</v>
      </c>
      <c r="T64" s="42">
        <f>R64*2.57</f>
        <v>7558.37</v>
      </c>
    </row>
    <row r="65" spans="1:20" ht="12.75">
      <c r="A65" s="3">
        <v>56</v>
      </c>
      <c r="B65" s="4" t="s">
        <v>104</v>
      </c>
      <c r="C65" s="6" t="s">
        <v>213</v>
      </c>
      <c r="D65" s="6"/>
      <c r="E65" s="8">
        <v>973</v>
      </c>
      <c r="F65" s="8">
        <v>195259.85</v>
      </c>
      <c r="G65" s="8"/>
      <c r="H65" s="8">
        <v>194239</v>
      </c>
      <c r="I65" s="35">
        <v>191423</v>
      </c>
      <c r="J65" s="96">
        <v>169831.3</v>
      </c>
      <c r="K65" s="96">
        <v>151383.5</v>
      </c>
      <c r="L65" s="35">
        <v>160478</v>
      </c>
      <c r="M65" s="35">
        <v>152718</v>
      </c>
      <c r="N65" s="105">
        <v>152750.6</v>
      </c>
      <c r="O65" s="105">
        <v>155870.2</v>
      </c>
      <c r="P65" s="55">
        <v>181758</v>
      </c>
      <c r="Q65" s="10">
        <v>226750</v>
      </c>
      <c r="R65" s="10">
        <v>196595</v>
      </c>
      <c r="S65" s="41">
        <f t="shared" si="0"/>
        <v>2129056.45</v>
      </c>
      <c r="T65" s="42">
        <f>R65*2.57</f>
        <v>505249.14999999997</v>
      </c>
    </row>
    <row r="66" spans="1:20" ht="12.75">
      <c r="A66" s="3">
        <v>57</v>
      </c>
      <c r="B66" s="4" t="s">
        <v>106</v>
      </c>
      <c r="C66" s="6" t="s">
        <v>214</v>
      </c>
      <c r="D66" s="6"/>
      <c r="E66" s="8">
        <v>445</v>
      </c>
      <c r="F66" s="8">
        <v>86518.49</v>
      </c>
      <c r="G66" s="8"/>
      <c r="H66" s="8">
        <v>76443</v>
      </c>
      <c r="I66" s="35">
        <v>78182</v>
      </c>
      <c r="J66" s="96">
        <v>73237.3</v>
      </c>
      <c r="K66" s="96">
        <v>61805.4</v>
      </c>
      <c r="L66" s="35">
        <v>63066</v>
      </c>
      <c r="M66" s="35">
        <v>63406</v>
      </c>
      <c r="N66" s="105">
        <v>66883.9</v>
      </c>
      <c r="O66" s="105">
        <v>70091.1</v>
      </c>
      <c r="P66" s="55">
        <v>85292</v>
      </c>
      <c r="Q66" s="10">
        <v>79914</v>
      </c>
      <c r="R66" s="10">
        <v>83061</v>
      </c>
      <c r="S66" s="41">
        <f t="shared" si="0"/>
        <v>887900.19</v>
      </c>
      <c r="T66" s="42">
        <f>R66*2.57</f>
        <v>213466.77</v>
      </c>
    </row>
    <row r="67" spans="1:20" ht="12.75">
      <c r="A67" s="3">
        <v>58</v>
      </c>
      <c r="B67" s="4" t="s">
        <v>108</v>
      </c>
      <c r="C67" s="6" t="s">
        <v>215</v>
      </c>
      <c r="D67" s="6"/>
      <c r="E67" s="8">
        <v>453</v>
      </c>
      <c r="F67" s="8">
        <v>77306.53</v>
      </c>
      <c r="G67" s="8"/>
      <c r="H67" s="8">
        <v>70140</v>
      </c>
      <c r="I67" s="35">
        <v>68942</v>
      </c>
      <c r="J67" s="96">
        <v>66590.9</v>
      </c>
      <c r="K67" s="96">
        <v>57105.7</v>
      </c>
      <c r="L67" s="35">
        <v>59724</v>
      </c>
      <c r="M67" s="35">
        <v>61944</v>
      </c>
      <c r="N67" s="105">
        <v>62829.5</v>
      </c>
      <c r="O67" s="105">
        <v>65527.6</v>
      </c>
      <c r="P67" s="55">
        <v>76047</v>
      </c>
      <c r="Q67" s="10">
        <v>70841</v>
      </c>
      <c r="R67" s="10">
        <v>72855</v>
      </c>
      <c r="S67" s="41">
        <f t="shared" si="0"/>
        <v>809853.23</v>
      </c>
      <c r="T67" s="42">
        <f>R67*2.57</f>
        <v>187237.34999999998</v>
      </c>
    </row>
    <row r="68" spans="1:20" ht="12.75">
      <c r="A68" s="3">
        <v>59</v>
      </c>
      <c r="B68" s="4" t="s">
        <v>110</v>
      </c>
      <c r="C68" s="6" t="s">
        <v>111</v>
      </c>
      <c r="D68" s="58" t="s">
        <v>227</v>
      </c>
      <c r="E68" s="66">
        <v>107</v>
      </c>
      <c r="F68" s="8">
        <v>30291.31</v>
      </c>
      <c r="G68" s="8"/>
      <c r="H68" s="8">
        <v>28385</v>
      </c>
      <c r="I68" s="35">
        <v>27738</v>
      </c>
      <c r="J68" s="96">
        <v>25319</v>
      </c>
      <c r="K68" s="96">
        <v>21030.1</v>
      </c>
      <c r="L68" s="35">
        <v>21043</v>
      </c>
      <c r="M68" s="35">
        <v>22539</v>
      </c>
      <c r="N68" s="105">
        <v>23000.9</v>
      </c>
      <c r="O68" s="105">
        <v>23193.9</v>
      </c>
      <c r="P68" s="55">
        <v>28102</v>
      </c>
      <c r="Q68" s="10">
        <v>27621</v>
      </c>
      <c r="R68" s="10">
        <v>28347</v>
      </c>
      <c r="S68" s="41">
        <f t="shared" si="0"/>
        <v>306610.20999999996</v>
      </c>
      <c r="T68" s="42">
        <f>R68*1.8</f>
        <v>51024.6</v>
      </c>
    </row>
    <row r="69" spans="1:20" ht="12.75">
      <c r="A69" s="3">
        <v>60</v>
      </c>
      <c r="B69" s="4" t="s">
        <v>112</v>
      </c>
      <c r="C69" s="6" t="s">
        <v>216</v>
      </c>
      <c r="D69" s="6"/>
      <c r="E69" s="8">
        <v>467</v>
      </c>
      <c r="F69" s="8">
        <v>97434.38</v>
      </c>
      <c r="G69" s="8"/>
      <c r="H69" s="8">
        <v>91771</v>
      </c>
      <c r="I69" s="35">
        <v>89197</v>
      </c>
      <c r="J69" s="96">
        <v>85163.7</v>
      </c>
      <c r="K69" s="96">
        <v>72285.1</v>
      </c>
      <c r="L69" s="35">
        <v>74285</v>
      </c>
      <c r="M69" s="35">
        <v>76685</v>
      </c>
      <c r="N69" s="105">
        <v>76371.6</v>
      </c>
      <c r="O69" s="105">
        <v>81505.6</v>
      </c>
      <c r="P69" s="55">
        <v>95284</v>
      </c>
      <c r="Q69" s="10">
        <v>89731</v>
      </c>
      <c r="R69" s="10">
        <v>94151</v>
      </c>
      <c r="S69" s="41">
        <f t="shared" si="0"/>
        <v>1023864.38</v>
      </c>
      <c r="T69" s="42">
        <f>R69*2.57</f>
        <v>241968.06999999998</v>
      </c>
    </row>
    <row r="70" spans="1:20" ht="12.75">
      <c r="A70" s="3">
        <v>61</v>
      </c>
      <c r="B70" s="4" t="s">
        <v>209</v>
      </c>
      <c r="C70" s="6" t="s">
        <v>201</v>
      </c>
      <c r="D70" s="58" t="s">
        <v>227</v>
      </c>
      <c r="E70" s="66">
        <v>56</v>
      </c>
      <c r="F70" s="8">
        <v>23677</v>
      </c>
      <c r="G70" s="8"/>
      <c r="H70" s="8">
        <v>23037</v>
      </c>
      <c r="I70" s="35">
        <v>23318</v>
      </c>
      <c r="J70" s="96">
        <v>16983</v>
      </c>
      <c r="K70" s="96">
        <v>12151</v>
      </c>
      <c r="L70" s="35">
        <v>13240</v>
      </c>
      <c r="M70" s="35">
        <v>11590</v>
      </c>
      <c r="N70" s="105">
        <v>11872</v>
      </c>
      <c r="O70" s="105">
        <v>15453</v>
      </c>
      <c r="P70" s="112">
        <v>16099</v>
      </c>
      <c r="Q70" s="10">
        <v>16945</v>
      </c>
      <c r="R70" s="10">
        <v>19281</v>
      </c>
      <c r="S70" s="41">
        <f t="shared" si="0"/>
        <v>203646</v>
      </c>
      <c r="T70" s="42">
        <f aca="true" t="shared" si="5" ref="T70:T75">R70*1.8</f>
        <v>34705.8</v>
      </c>
    </row>
    <row r="71" spans="1:20" ht="12.75">
      <c r="A71" s="3">
        <v>62</v>
      </c>
      <c r="B71" s="4" t="s">
        <v>114</v>
      </c>
      <c r="C71" s="6" t="s">
        <v>115</v>
      </c>
      <c r="D71" s="58" t="s">
        <v>227</v>
      </c>
      <c r="E71" s="66">
        <v>51</v>
      </c>
      <c r="F71" s="8">
        <v>53120.28</v>
      </c>
      <c r="G71" s="8"/>
      <c r="H71" s="8">
        <v>59300</v>
      </c>
      <c r="I71" s="35">
        <v>51274</v>
      </c>
      <c r="J71" s="96">
        <v>40109.9</v>
      </c>
      <c r="K71" s="96">
        <v>29583.3</v>
      </c>
      <c r="L71" s="35">
        <v>31223</v>
      </c>
      <c r="M71" s="35">
        <v>29223</v>
      </c>
      <c r="N71" s="105">
        <v>28086.3</v>
      </c>
      <c r="O71" s="105">
        <v>35905.6</v>
      </c>
      <c r="P71" s="55">
        <v>41733</v>
      </c>
      <c r="Q71" s="10">
        <v>45973</v>
      </c>
      <c r="R71" s="10">
        <v>54990</v>
      </c>
      <c r="S71" s="41">
        <f t="shared" si="0"/>
        <v>500521.37999999995</v>
      </c>
      <c r="T71" s="42">
        <f t="shared" si="5"/>
        <v>98982</v>
      </c>
    </row>
    <row r="72" spans="1:20" ht="12.75">
      <c r="A72" s="3">
        <v>63</v>
      </c>
      <c r="B72" s="4" t="s">
        <v>116</v>
      </c>
      <c r="C72" s="6" t="s">
        <v>117</v>
      </c>
      <c r="D72" s="58" t="s">
        <v>227</v>
      </c>
      <c r="E72" s="66">
        <v>78</v>
      </c>
      <c r="F72" s="8">
        <v>49625.67</v>
      </c>
      <c r="G72" s="8"/>
      <c r="H72" s="8">
        <v>52967</v>
      </c>
      <c r="I72" s="35">
        <v>48046</v>
      </c>
      <c r="J72" s="96">
        <v>35426.8</v>
      </c>
      <c r="K72" s="96">
        <v>23589.1</v>
      </c>
      <c r="L72" s="35">
        <v>24820</v>
      </c>
      <c r="M72" s="35">
        <v>22525</v>
      </c>
      <c r="N72" s="105">
        <v>21690.6</v>
      </c>
      <c r="O72" s="105">
        <v>30228</v>
      </c>
      <c r="P72" s="55">
        <v>34463</v>
      </c>
      <c r="Q72" s="10">
        <v>38570</v>
      </c>
      <c r="R72" s="10">
        <v>47980</v>
      </c>
      <c r="S72" s="41">
        <f t="shared" si="0"/>
        <v>429931.17</v>
      </c>
      <c r="T72" s="42">
        <f t="shared" si="5"/>
        <v>86364</v>
      </c>
    </row>
    <row r="73" spans="1:20" ht="12.75">
      <c r="A73" s="3">
        <v>64</v>
      </c>
      <c r="B73" s="4" t="s">
        <v>118</v>
      </c>
      <c r="C73" s="6" t="s">
        <v>119</v>
      </c>
      <c r="D73" s="58" t="s">
        <v>227</v>
      </c>
      <c r="E73" s="66">
        <v>32</v>
      </c>
      <c r="F73" s="8">
        <v>32476.84</v>
      </c>
      <c r="G73" s="8"/>
      <c r="H73" s="8">
        <v>39159</v>
      </c>
      <c r="I73" s="35">
        <v>34877</v>
      </c>
      <c r="J73" s="96">
        <v>24397.9</v>
      </c>
      <c r="K73" s="96">
        <v>16956.8</v>
      </c>
      <c r="L73" s="35">
        <v>17078</v>
      </c>
      <c r="M73" s="35">
        <v>16158</v>
      </c>
      <c r="N73" s="105">
        <v>15957.4</v>
      </c>
      <c r="O73" s="105">
        <v>21437.7</v>
      </c>
      <c r="P73" s="55">
        <v>28079</v>
      </c>
      <c r="Q73" s="10">
        <v>25838</v>
      </c>
      <c r="R73" s="10">
        <v>30959</v>
      </c>
      <c r="S73" s="41">
        <f t="shared" si="0"/>
        <v>303374.64</v>
      </c>
      <c r="T73" s="42">
        <f t="shared" si="5"/>
        <v>55726.200000000004</v>
      </c>
    </row>
    <row r="74" spans="1:20" ht="12.75">
      <c r="A74" s="3">
        <v>65</v>
      </c>
      <c r="B74" s="4" t="s">
        <v>120</v>
      </c>
      <c r="C74" s="6" t="s">
        <v>121</v>
      </c>
      <c r="D74" s="59" t="s">
        <v>227</v>
      </c>
      <c r="E74" s="67">
        <v>33</v>
      </c>
      <c r="F74" s="90">
        <v>16138.83</v>
      </c>
      <c r="G74" s="90"/>
      <c r="H74" s="90">
        <v>15859</v>
      </c>
      <c r="I74" s="50">
        <v>14938</v>
      </c>
      <c r="J74" s="97">
        <v>12178.5</v>
      </c>
      <c r="K74" s="97">
        <v>10258.5</v>
      </c>
      <c r="L74" s="50">
        <v>11179</v>
      </c>
      <c r="M74" s="50">
        <v>11099</v>
      </c>
      <c r="N74" s="106">
        <v>10898.8</v>
      </c>
      <c r="O74" s="106">
        <v>13578.8</v>
      </c>
      <c r="P74" s="55">
        <v>14059</v>
      </c>
      <c r="Q74" s="10">
        <v>13659</v>
      </c>
      <c r="R74" s="10">
        <v>18739</v>
      </c>
      <c r="S74" s="41">
        <f t="shared" si="0"/>
        <v>162585.43</v>
      </c>
      <c r="T74" s="42">
        <f t="shared" si="5"/>
        <v>33730.200000000004</v>
      </c>
    </row>
    <row r="75" spans="1:20" ht="12.75">
      <c r="A75" s="3">
        <v>66</v>
      </c>
      <c r="B75" s="4" t="s">
        <v>122</v>
      </c>
      <c r="C75" s="6" t="s">
        <v>123</v>
      </c>
      <c r="D75" s="58" t="s">
        <v>227</v>
      </c>
      <c r="E75" s="66">
        <v>45</v>
      </c>
      <c r="F75" s="8">
        <v>43034.23</v>
      </c>
      <c r="G75" s="8"/>
      <c r="H75" s="8">
        <v>54116</v>
      </c>
      <c r="I75" s="35">
        <v>47034</v>
      </c>
      <c r="J75" s="96">
        <v>35114.9</v>
      </c>
      <c r="K75" s="96">
        <v>26073.7</v>
      </c>
      <c r="L75" s="35">
        <v>29075</v>
      </c>
      <c r="M75" s="35">
        <v>26875</v>
      </c>
      <c r="N75" s="105">
        <v>25994.5</v>
      </c>
      <c r="O75" s="105">
        <v>34034.5</v>
      </c>
      <c r="P75" s="55">
        <v>36116</v>
      </c>
      <c r="Q75" s="10">
        <v>38274</v>
      </c>
      <c r="R75" s="10">
        <v>46013</v>
      </c>
      <c r="S75" s="41">
        <f aca="true" t="shared" si="6" ref="S75:S98">SUM(F75:R75)</f>
        <v>441754.83</v>
      </c>
      <c r="T75" s="42">
        <f t="shared" si="5"/>
        <v>82823.40000000001</v>
      </c>
    </row>
    <row r="76" spans="1:20" ht="12.75">
      <c r="A76" s="3">
        <v>67</v>
      </c>
      <c r="B76" s="4" t="s">
        <v>124</v>
      </c>
      <c r="C76" s="6" t="s">
        <v>125</v>
      </c>
      <c r="D76" s="6"/>
      <c r="E76" s="8">
        <v>537</v>
      </c>
      <c r="F76" s="8">
        <v>105330.59</v>
      </c>
      <c r="G76" s="8"/>
      <c r="H76" s="8">
        <v>95783</v>
      </c>
      <c r="I76" s="35">
        <v>94427</v>
      </c>
      <c r="J76" s="96">
        <v>92991.4</v>
      </c>
      <c r="K76" s="96">
        <v>82459.1</v>
      </c>
      <c r="L76" s="35">
        <v>85165</v>
      </c>
      <c r="M76" s="35">
        <v>83004</v>
      </c>
      <c r="N76" s="105">
        <v>85216.3</v>
      </c>
      <c r="O76" s="105">
        <v>90339.4</v>
      </c>
      <c r="P76" s="55">
        <v>108489</v>
      </c>
      <c r="Q76" s="10">
        <v>101519</v>
      </c>
      <c r="R76" s="10">
        <v>103620</v>
      </c>
      <c r="S76" s="41">
        <f t="shared" si="6"/>
        <v>1128343.79</v>
      </c>
      <c r="T76" s="42">
        <f>R76*2.57</f>
        <v>266303.39999999997</v>
      </c>
    </row>
    <row r="77" spans="1:20" ht="12.75">
      <c r="A77" s="3">
        <v>68</v>
      </c>
      <c r="B77" s="4" t="s">
        <v>126</v>
      </c>
      <c r="C77" s="6" t="s">
        <v>127</v>
      </c>
      <c r="D77" s="6"/>
      <c r="E77" s="8">
        <v>202</v>
      </c>
      <c r="F77" s="8">
        <v>34689.25</v>
      </c>
      <c r="G77" s="8"/>
      <c r="H77" s="8">
        <v>31382</v>
      </c>
      <c r="I77" s="35">
        <v>30583</v>
      </c>
      <c r="J77" s="96">
        <v>29452.6</v>
      </c>
      <c r="K77" s="96">
        <v>24864.6</v>
      </c>
      <c r="L77" s="35">
        <v>26051</v>
      </c>
      <c r="M77" s="35">
        <v>25971</v>
      </c>
      <c r="N77" s="105">
        <v>25477.3</v>
      </c>
      <c r="O77" s="105">
        <v>27147.5</v>
      </c>
      <c r="P77" s="55">
        <v>32352</v>
      </c>
      <c r="Q77" s="10">
        <v>30384</v>
      </c>
      <c r="R77" s="10">
        <v>31540</v>
      </c>
      <c r="S77" s="41">
        <f t="shared" si="6"/>
        <v>349894.25</v>
      </c>
      <c r="T77" s="42">
        <f>R77*2.57</f>
        <v>81057.79999999999</v>
      </c>
    </row>
    <row r="78" spans="1:20" ht="12.75">
      <c r="A78" s="3">
        <v>69</v>
      </c>
      <c r="B78" s="4" t="s">
        <v>202</v>
      </c>
      <c r="C78" s="6" t="s">
        <v>128</v>
      </c>
      <c r="D78" s="6"/>
      <c r="E78" s="8">
        <v>178</v>
      </c>
      <c r="F78" s="8">
        <v>32207.19</v>
      </c>
      <c r="G78" s="8"/>
      <c r="H78" s="8">
        <v>28633</v>
      </c>
      <c r="I78" s="35">
        <v>27749</v>
      </c>
      <c r="J78" s="96">
        <v>27030.7</v>
      </c>
      <c r="K78" s="96">
        <v>23148.6</v>
      </c>
      <c r="L78" s="35">
        <v>23872</v>
      </c>
      <c r="M78" s="35">
        <v>24792</v>
      </c>
      <c r="N78" s="105">
        <v>24189.9</v>
      </c>
      <c r="O78" s="105">
        <v>26030</v>
      </c>
      <c r="P78" s="55">
        <v>30552</v>
      </c>
      <c r="Q78" s="10">
        <v>29390</v>
      </c>
      <c r="R78" s="10">
        <v>29792</v>
      </c>
      <c r="S78" s="41">
        <f t="shared" si="6"/>
        <v>327386.39</v>
      </c>
      <c r="T78" s="42">
        <f>R78*2.57</f>
        <v>76565.44</v>
      </c>
    </row>
    <row r="79" spans="1:20" ht="12.75">
      <c r="A79" s="3">
        <v>70</v>
      </c>
      <c r="B79" s="4" t="s">
        <v>168</v>
      </c>
      <c r="C79" s="6" t="s">
        <v>129</v>
      </c>
      <c r="D79" s="58" t="s">
        <v>227</v>
      </c>
      <c r="E79" s="66">
        <v>111</v>
      </c>
      <c r="F79" s="8">
        <v>30993.89</v>
      </c>
      <c r="G79" s="8"/>
      <c r="H79" s="8">
        <v>26774</v>
      </c>
      <c r="I79" s="35">
        <v>27304</v>
      </c>
      <c r="J79" s="96">
        <v>25893.9</v>
      </c>
      <c r="K79" s="96">
        <v>22733.8</v>
      </c>
      <c r="L79" s="35">
        <v>24005</v>
      </c>
      <c r="M79" s="35">
        <v>25264</v>
      </c>
      <c r="N79" s="105">
        <v>25315.2</v>
      </c>
      <c r="O79" s="105">
        <v>27803.4</v>
      </c>
      <c r="P79" s="55">
        <v>31874</v>
      </c>
      <c r="Q79" s="10">
        <v>28611</v>
      </c>
      <c r="R79" s="10">
        <v>29669</v>
      </c>
      <c r="S79" s="41">
        <f t="shared" si="6"/>
        <v>326241.19</v>
      </c>
      <c r="T79" s="42">
        <f>R79*1.8</f>
        <v>53404.200000000004</v>
      </c>
    </row>
    <row r="80" spans="1:20" ht="12.75">
      <c r="A80" s="3">
        <v>71</v>
      </c>
      <c r="B80" s="4" t="s">
        <v>130</v>
      </c>
      <c r="C80" s="6" t="s">
        <v>217</v>
      </c>
      <c r="D80" s="6"/>
      <c r="E80" s="8">
        <v>355</v>
      </c>
      <c r="F80" s="8">
        <v>72710.4</v>
      </c>
      <c r="G80" s="8"/>
      <c r="H80" s="8">
        <v>65112</v>
      </c>
      <c r="I80" s="35">
        <v>65069</v>
      </c>
      <c r="J80" s="96">
        <v>62538.3</v>
      </c>
      <c r="K80" s="96">
        <v>51450.2</v>
      </c>
      <c r="L80" s="35">
        <v>51820</v>
      </c>
      <c r="M80" s="35">
        <v>53260</v>
      </c>
      <c r="N80" s="105">
        <v>54816.3</v>
      </c>
      <c r="O80" s="105">
        <v>59172.2</v>
      </c>
      <c r="P80" s="55">
        <v>70612</v>
      </c>
      <c r="Q80" s="10">
        <v>66575</v>
      </c>
      <c r="R80" s="10">
        <v>69094</v>
      </c>
      <c r="S80" s="41">
        <f t="shared" si="6"/>
        <v>742229.4</v>
      </c>
      <c r="T80" s="42">
        <f aca="true" t="shared" si="7" ref="T80:T98">R80*2.57</f>
        <v>177571.58</v>
      </c>
    </row>
    <row r="81" spans="1:20" ht="12.75">
      <c r="A81" s="3">
        <v>72</v>
      </c>
      <c r="B81" s="4" t="s">
        <v>132</v>
      </c>
      <c r="C81" s="6" t="s">
        <v>133</v>
      </c>
      <c r="D81" s="6"/>
      <c r="E81" s="8">
        <v>391</v>
      </c>
      <c r="F81" s="8">
        <v>81093.66</v>
      </c>
      <c r="G81" s="8"/>
      <c r="H81" s="8">
        <v>71051</v>
      </c>
      <c r="I81" s="35">
        <v>71696</v>
      </c>
      <c r="J81" s="96">
        <v>70517.4</v>
      </c>
      <c r="K81" s="96">
        <v>60097.3</v>
      </c>
      <c r="L81" s="35">
        <v>61993</v>
      </c>
      <c r="M81" s="35">
        <v>62753</v>
      </c>
      <c r="N81" s="105">
        <v>64099.1</v>
      </c>
      <c r="O81" s="105">
        <v>70190</v>
      </c>
      <c r="P81" s="55">
        <v>84143</v>
      </c>
      <c r="Q81" s="10">
        <v>73698</v>
      </c>
      <c r="R81" s="10">
        <v>78725</v>
      </c>
      <c r="S81" s="41">
        <f t="shared" si="6"/>
        <v>850056.46</v>
      </c>
      <c r="T81" s="42">
        <f t="shared" si="7"/>
        <v>202323.25</v>
      </c>
    </row>
    <row r="82" spans="1:20" ht="12.75">
      <c r="A82" s="3">
        <v>73</v>
      </c>
      <c r="B82" s="4" t="s">
        <v>134</v>
      </c>
      <c r="C82" s="6" t="s">
        <v>135</v>
      </c>
      <c r="D82" s="6"/>
      <c r="E82" s="8">
        <v>97</v>
      </c>
      <c r="F82" s="8">
        <v>15907.53</v>
      </c>
      <c r="G82" s="8"/>
      <c r="H82" s="8">
        <v>16178</v>
      </c>
      <c r="I82" s="35">
        <v>18088</v>
      </c>
      <c r="J82" s="96">
        <v>15329.2</v>
      </c>
      <c r="K82" s="96">
        <v>12808.2</v>
      </c>
      <c r="L82" s="35">
        <v>13950</v>
      </c>
      <c r="M82" s="35">
        <v>13530</v>
      </c>
      <c r="N82" s="105">
        <v>13928.8</v>
      </c>
      <c r="O82" s="105">
        <v>14608.8</v>
      </c>
      <c r="P82" s="55">
        <v>16310</v>
      </c>
      <c r="Q82" s="10">
        <v>16729</v>
      </c>
      <c r="R82" s="10">
        <v>18970</v>
      </c>
      <c r="S82" s="41">
        <f t="shared" si="6"/>
        <v>186337.53</v>
      </c>
      <c r="T82" s="42">
        <f t="shared" si="7"/>
        <v>48752.899999999994</v>
      </c>
    </row>
    <row r="83" spans="1:20" ht="12.75">
      <c r="A83" s="3">
        <v>74</v>
      </c>
      <c r="B83" s="4" t="s">
        <v>136</v>
      </c>
      <c r="C83" s="6" t="s">
        <v>137</v>
      </c>
      <c r="D83" s="6"/>
      <c r="E83" s="8">
        <v>54</v>
      </c>
      <c r="F83" s="8">
        <v>9909.86</v>
      </c>
      <c r="G83" s="8"/>
      <c r="H83" s="8">
        <v>9041</v>
      </c>
      <c r="I83" s="35">
        <v>8927</v>
      </c>
      <c r="J83" s="96">
        <v>7847.8</v>
      </c>
      <c r="K83" s="96">
        <v>7156.7</v>
      </c>
      <c r="L83" s="35">
        <v>7696</v>
      </c>
      <c r="M83" s="35">
        <v>7570</v>
      </c>
      <c r="N83" s="105">
        <v>7331</v>
      </c>
      <c r="O83" s="105">
        <v>9056</v>
      </c>
      <c r="P83" s="55">
        <v>9747</v>
      </c>
      <c r="Q83" s="10">
        <v>9480</v>
      </c>
      <c r="R83" s="10">
        <v>9439</v>
      </c>
      <c r="S83" s="41">
        <f t="shared" si="6"/>
        <v>103201.36</v>
      </c>
      <c r="T83" s="42">
        <f t="shared" si="7"/>
        <v>24258.23</v>
      </c>
    </row>
    <row r="84" spans="1:20" ht="12.75">
      <c r="A84" s="3">
        <v>75</v>
      </c>
      <c r="B84" s="4" t="s">
        <v>138</v>
      </c>
      <c r="C84" s="6" t="s">
        <v>139</v>
      </c>
      <c r="D84" s="6"/>
      <c r="E84" s="8">
        <v>52</v>
      </c>
      <c r="F84" s="8">
        <v>8071.5</v>
      </c>
      <c r="G84" s="8"/>
      <c r="H84" s="8">
        <v>7689</v>
      </c>
      <c r="I84" s="35">
        <v>8442</v>
      </c>
      <c r="J84" s="96">
        <v>7320.8</v>
      </c>
      <c r="K84" s="96">
        <v>6705</v>
      </c>
      <c r="L84" s="35">
        <v>6931</v>
      </c>
      <c r="M84" s="35">
        <v>6833</v>
      </c>
      <c r="N84" s="105">
        <v>7120.1</v>
      </c>
      <c r="O84" s="105">
        <v>7538.3</v>
      </c>
      <c r="P84" s="55">
        <v>9230</v>
      </c>
      <c r="Q84" s="10">
        <v>9070</v>
      </c>
      <c r="R84" s="10">
        <v>8335</v>
      </c>
      <c r="S84" s="41">
        <f t="shared" si="6"/>
        <v>93285.7</v>
      </c>
      <c r="T84" s="42">
        <f t="shared" si="7"/>
        <v>21420.949999999997</v>
      </c>
    </row>
    <row r="85" spans="1:20" ht="12.75">
      <c r="A85" s="3">
        <v>76</v>
      </c>
      <c r="B85" s="4" t="s">
        <v>140</v>
      </c>
      <c r="C85" s="6" t="s">
        <v>141</v>
      </c>
      <c r="D85" s="6"/>
      <c r="E85" s="8">
        <v>287</v>
      </c>
      <c r="F85" s="8">
        <v>52184.31</v>
      </c>
      <c r="G85" s="8"/>
      <c r="H85" s="8">
        <v>50645</v>
      </c>
      <c r="I85" s="35">
        <v>51561</v>
      </c>
      <c r="J85" s="96">
        <v>45883.1</v>
      </c>
      <c r="K85" s="96">
        <v>38001.3</v>
      </c>
      <c r="L85" s="35">
        <v>45627</v>
      </c>
      <c r="M85" s="35">
        <v>42326</v>
      </c>
      <c r="N85" s="105">
        <v>43683.5</v>
      </c>
      <c r="O85" s="105">
        <v>46763.5</v>
      </c>
      <c r="P85" s="55">
        <v>53445</v>
      </c>
      <c r="Q85" s="10">
        <v>53403</v>
      </c>
      <c r="R85" s="10">
        <v>52765</v>
      </c>
      <c r="S85" s="41">
        <f t="shared" si="6"/>
        <v>576287.71</v>
      </c>
      <c r="T85" s="42">
        <f t="shared" si="7"/>
        <v>135606.05</v>
      </c>
    </row>
    <row r="86" spans="1:20" ht="12.75">
      <c r="A86" s="3">
        <v>77</v>
      </c>
      <c r="B86" s="4" t="s">
        <v>177</v>
      </c>
      <c r="C86" s="6" t="s">
        <v>176</v>
      </c>
      <c r="D86" s="6"/>
      <c r="E86" s="8">
        <v>98</v>
      </c>
      <c r="F86" s="8">
        <v>24359</v>
      </c>
      <c r="G86" s="8"/>
      <c r="H86" s="8">
        <v>26288</v>
      </c>
      <c r="I86" s="35">
        <v>25118</v>
      </c>
      <c r="J86" s="96">
        <v>21488</v>
      </c>
      <c r="K86" s="96">
        <v>17958</v>
      </c>
      <c r="L86" s="35">
        <v>18150</v>
      </c>
      <c r="M86" s="35">
        <v>18560</v>
      </c>
      <c r="N86" s="105">
        <v>19070</v>
      </c>
      <c r="O86" s="105">
        <v>22530</v>
      </c>
      <c r="P86" s="112">
        <v>26100</v>
      </c>
      <c r="Q86" s="10">
        <v>27100</v>
      </c>
      <c r="R86" s="10">
        <v>27370</v>
      </c>
      <c r="S86" s="41">
        <f t="shared" si="6"/>
        <v>274091</v>
      </c>
      <c r="T86" s="42">
        <f t="shared" si="7"/>
        <v>70340.9</v>
      </c>
    </row>
    <row r="87" spans="1:20" ht="12.75">
      <c r="A87" s="3">
        <v>78</v>
      </c>
      <c r="B87" s="4" t="s">
        <v>142</v>
      </c>
      <c r="C87" s="6" t="s">
        <v>143</v>
      </c>
      <c r="D87" s="6"/>
      <c r="E87" s="8">
        <v>98</v>
      </c>
      <c r="F87" s="8">
        <v>16477.72</v>
      </c>
      <c r="G87" s="8"/>
      <c r="H87" s="8">
        <v>15670</v>
      </c>
      <c r="I87" s="35">
        <v>16228</v>
      </c>
      <c r="J87" s="96">
        <v>14889.2</v>
      </c>
      <c r="K87" s="96">
        <v>12408.3</v>
      </c>
      <c r="L87" s="35">
        <v>13310</v>
      </c>
      <c r="M87" s="35">
        <v>12890</v>
      </c>
      <c r="N87" s="105">
        <v>13448.9</v>
      </c>
      <c r="O87" s="105">
        <v>14088.9</v>
      </c>
      <c r="P87" s="55">
        <v>15970</v>
      </c>
      <c r="Q87" s="10">
        <v>15929</v>
      </c>
      <c r="R87" s="10">
        <v>15150</v>
      </c>
      <c r="S87" s="41">
        <f t="shared" si="6"/>
        <v>176460.02</v>
      </c>
      <c r="T87" s="42">
        <f t="shared" si="7"/>
        <v>38935.5</v>
      </c>
    </row>
    <row r="88" spans="1:20" ht="12.75">
      <c r="A88" s="3">
        <v>79</v>
      </c>
      <c r="B88" s="4" t="s">
        <v>169</v>
      </c>
      <c r="C88" s="6" t="s">
        <v>144</v>
      </c>
      <c r="D88" s="6"/>
      <c r="E88" s="8">
        <v>91</v>
      </c>
      <c r="F88" s="8">
        <v>15171.52</v>
      </c>
      <c r="G88" s="8"/>
      <c r="H88" s="8">
        <v>15148</v>
      </c>
      <c r="I88" s="35">
        <v>15053</v>
      </c>
      <c r="J88" s="96">
        <v>13199.2</v>
      </c>
      <c r="K88" s="96">
        <v>11706.2</v>
      </c>
      <c r="L88" s="35">
        <v>12717</v>
      </c>
      <c r="M88" s="35">
        <v>12217</v>
      </c>
      <c r="N88" s="105">
        <v>12084.8</v>
      </c>
      <c r="O88" s="105">
        <v>12035.8</v>
      </c>
      <c r="P88" s="55">
        <v>14171</v>
      </c>
      <c r="Q88" s="10">
        <v>14270</v>
      </c>
      <c r="R88" s="10">
        <v>14604</v>
      </c>
      <c r="S88" s="41">
        <f t="shared" si="6"/>
        <v>162377.52000000002</v>
      </c>
      <c r="T88" s="42">
        <f t="shared" si="7"/>
        <v>37532.28</v>
      </c>
    </row>
    <row r="89" spans="1:20" ht="12.75">
      <c r="A89" s="3">
        <v>80</v>
      </c>
      <c r="B89" s="4" t="s">
        <v>170</v>
      </c>
      <c r="C89" s="6" t="s">
        <v>145</v>
      </c>
      <c r="D89" s="6"/>
      <c r="E89" s="8">
        <v>94</v>
      </c>
      <c r="F89" s="8">
        <v>17701.14</v>
      </c>
      <c r="G89" s="8"/>
      <c r="H89" s="8">
        <v>18575</v>
      </c>
      <c r="I89" s="35">
        <v>17667</v>
      </c>
      <c r="J89" s="96">
        <v>15453.8</v>
      </c>
      <c r="K89" s="96">
        <v>13237.7</v>
      </c>
      <c r="L89" s="35">
        <v>14703</v>
      </c>
      <c r="M89" s="35">
        <v>13731</v>
      </c>
      <c r="N89" s="105">
        <v>13868.6</v>
      </c>
      <c r="O89" s="105">
        <v>14753.7</v>
      </c>
      <c r="P89" s="55">
        <v>16615</v>
      </c>
      <c r="Q89" s="10">
        <v>16912</v>
      </c>
      <c r="R89" s="10">
        <v>17088</v>
      </c>
      <c r="S89" s="41">
        <f t="shared" si="6"/>
        <v>190305.94</v>
      </c>
      <c r="T89" s="42">
        <f t="shared" si="7"/>
        <v>43916.159999999996</v>
      </c>
    </row>
    <row r="90" spans="1:20" ht="12.75">
      <c r="A90" s="3">
        <v>81</v>
      </c>
      <c r="B90" s="4" t="s">
        <v>146</v>
      </c>
      <c r="C90" s="6" t="s">
        <v>147</v>
      </c>
      <c r="D90" s="6"/>
      <c r="E90" s="8">
        <v>144</v>
      </c>
      <c r="F90" s="8">
        <v>25944.56</v>
      </c>
      <c r="G90" s="8"/>
      <c r="H90" s="8">
        <v>25104</v>
      </c>
      <c r="I90" s="35">
        <v>25704</v>
      </c>
      <c r="J90" s="96">
        <v>23663.9</v>
      </c>
      <c r="K90" s="96">
        <v>21183.8</v>
      </c>
      <c r="L90" s="35">
        <v>22805</v>
      </c>
      <c r="M90" s="35">
        <v>21585</v>
      </c>
      <c r="N90" s="105">
        <v>22384.7</v>
      </c>
      <c r="O90" s="105">
        <v>24667.6</v>
      </c>
      <c r="P90" s="55">
        <v>27045</v>
      </c>
      <c r="Q90" s="10">
        <v>26945</v>
      </c>
      <c r="R90" s="10">
        <v>26525</v>
      </c>
      <c r="S90" s="41">
        <f t="shared" si="6"/>
        <v>293557.56000000006</v>
      </c>
      <c r="T90" s="42">
        <f t="shared" si="7"/>
        <v>68169.25</v>
      </c>
    </row>
    <row r="91" spans="1:20" ht="12.75">
      <c r="A91" s="3">
        <v>82</v>
      </c>
      <c r="B91" s="4" t="s">
        <v>171</v>
      </c>
      <c r="C91" s="6" t="s">
        <v>148</v>
      </c>
      <c r="D91" s="6"/>
      <c r="E91" s="8">
        <v>252</v>
      </c>
      <c r="F91" s="8">
        <v>49087.09</v>
      </c>
      <c r="G91" s="8"/>
      <c r="H91" s="8">
        <v>49360</v>
      </c>
      <c r="I91" s="35">
        <v>47476</v>
      </c>
      <c r="J91" s="96">
        <v>42708</v>
      </c>
      <c r="K91" s="96">
        <v>38846</v>
      </c>
      <c r="L91" s="35">
        <v>39568</v>
      </c>
      <c r="M91" s="35">
        <v>38198</v>
      </c>
      <c r="N91" s="105">
        <v>39361.8</v>
      </c>
      <c r="O91" s="105">
        <v>44306.6</v>
      </c>
      <c r="P91" s="55">
        <v>49514</v>
      </c>
      <c r="Q91" s="10">
        <v>49609</v>
      </c>
      <c r="R91" s="10">
        <v>50656</v>
      </c>
      <c r="S91" s="41">
        <f t="shared" si="6"/>
        <v>538690.49</v>
      </c>
      <c r="T91" s="42">
        <f t="shared" si="7"/>
        <v>130185.92</v>
      </c>
    </row>
    <row r="92" spans="1:20" ht="12.75">
      <c r="A92" s="3">
        <v>83</v>
      </c>
      <c r="B92" s="4" t="s">
        <v>149</v>
      </c>
      <c r="C92" s="6" t="s">
        <v>150</v>
      </c>
      <c r="D92" s="6"/>
      <c r="E92" s="8">
        <v>280</v>
      </c>
      <c r="F92" s="8">
        <v>48248.51</v>
      </c>
      <c r="G92" s="8"/>
      <c r="H92" s="8">
        <v>47712</v>
      </c>
      <c r="I92" s="35">
        <v>48208</v>
      </c>
      <c r="J92" s="96">
        <v>42108.3</v>
      </c>
      <c r="K92" s="96">
        <v>36599</v>
      </c>
      <c r="L92" s="35">
        <v>38067</v>
      </c>
      <c r="M92" s="35">
        <v>38877</v>
      </c>
      <c r="N92" s="105">
        <v>38982.2</v>
      </c>
      <c r="O92" s="105">
        <v>41982.1</v>
      </c>
      <c r="P92" s="55">
        <v>48158</v>
      </c>
      <c r="Q92" s="10">
        <v>48453</v>
      </c>
      <c r="R92" s="10">
        <v>46081</v>
      </c>
      <c r="S92" s="41">
        <f t="shared" si="6"/>
        <v>523476.11</v>
      </c>
      <c r="T92" s="42">
        <f t="shared" si="7"/>
        <v>118428.17</v>
      </c>
    </row>
    <row r="93" spans="1:20" ht="12.75">
      <c r="A93" s="3">
        <v>84</v>
      </c>
      <c r="B93" s="4" t="s">
        <v>151</v>
      </c>
      <c r="C93" s="6" t="s">
        <v>152</v>
      </c>
      <c r="D93" s="6"/>
      <c r="E93" s="8">
        <v>281</v>
      </c>
      <c r="F93" s="8">
        <v>48664.65</v>
      </c>
      <c r="G93" s="8"/>
      <c r="H93" s="8">
        <v>48761</v>
      </c>
      <c r="I93" s="35">
        <v>48555</v>
      </c>
      <c r="J93" s="96">
        <v>42917.6</v>
      </c>
      <c r="K93" s="96">
        <v>38114.5</v>
      </c>
      <c r="L93" s="35">
        <v>40720</v>
      </c>
      <c r="M93" s="35">
        <v>38840</v>
      </c>
      <c r="N93" s="105">
        <v>39836.9</v>
      </c>
      <c r="O93" s="105">
        <v>43596.9</v>
      </c>
      <c r="P93" s="55">
        <v>49680</v>
      </c>
      <c r="Q93" s="10">
        <v>49557</v>
      </c>
      <c r="R93" s="10">
        <v>48680</v>
      </c>
      <c r="S93" s="41">
        <f t="shared" si="6"/>
        <v>537923.55</v>
      </c>
      <c r="T93" s="42">
        <f t="shared" si="7"/>
        <v>125107.59999999999</v>
      </c>
    </row>
    <row r="94" spans="1:20" ht="12.75">
      <c r="A94" s="3">
        <v>85</v>
      </c>
      <c r="B94" s="4" t="s">
        <v>153</v>
      </c>
      <c r="C94" s="6" t="s">
        <v>154</v>
      </c>
      <c r="D94" s="6"/>
      <c r="E94" s="8">
        <v>413</v>
      </c>
      <c r="F94" s="8">
        <v>84677.06</v>
      </c>
      <c r="G94" s="8"/>
      <c r="H94" s="8">
        <v>88913</v>
      </c>
      <c r="I94" s="35">
        <v>89677</v>
      </c>
      <c r="J94" s="96">
        <v>76261.4</v>
      </c>
      <c r="K94" s="96">
        <v>67946.3</v>
      </c>
      <c r="L94" s="35">
        <v>71336</v>
      </c>
      <c r="M94" s="35">
        <v>70995</v>
      </c>
      <c r="N94" s="105">
        <v>69513.9</v>
      </c>
      <c r="O94" s="105">
        <v>80360.8</v>
      </c>
      <c r="P94" s="55">
        <v>89035</v>
      </c>
      <c r="Q94" s="10">
        <v>88546</v>
      </c>
      <c r="R94" s="10">
        <v>88690</v>
      </c>
      <c r="S94" s="41">
        <f t="shared" si="6"/>
        <v>965951.4600000001</v>
      </c>
      <c r="T94" s="42">
        <f t="shared" si="7"/>
        <v>227933.3</v>
      </c>
    </row>
    <row r="95" spans="1:20" ht="12.75">
      <c r="A95" s="3">
        <v>86</v>
      </c>
      <c r="B95" s="4" t="s">
        <v>155</v>
      </c>
      <c r="C95" s="6" t="s">
        <v>218</v>
      </c>
      <c r="D95" s="6"/>
      <c r="E95" s="8">
        <v>275</v>
      </c>
      <c r="F95" s="8">
        <v>48640.19</v>
      </c>
      <c r="G95" s="8"/>
      <c r="H95" s="8">
        <v>47346</v>
      </c>
      <c r="I95" s="35">
        <v>48171</v>
      </c>
      <c r="J95" s="96">
        <v>42833.1</v>
      </c>
      <c r="K95" s="96">
        <v>38427.5</v>
      </c>
      <c r="L95" s="35">
        <v>41361</v>
      </c>
      <c r="M95" s="35">
        <v>39081</v>
      </c>
      <c r="N95" s="105">
        <v>40648.7</v>
      </c>
      <c r="O95" s="105">
        <v>45086.6</v>
      </c>
      <c r="P95" s="55">
        <v>50218</v>
      </c>
      <c r="Q95" s="10">
        <v>50555</v>
      </c>
      <c r="R95" s="10">
        <v>48600</v>
      </c>
      <c r="S95" s="41">
        <f t="shared" si="6"/>
        <v>540968.0900000001</v>
      </c>
      <c r="T95" s="42">
        <f t="shared" si="7"/>
        <v>124901.99999999999</v>
      </c>
    </row>
    <row r="96" spans="1:20" ht="12.75">
      <c r="A96" s="3">
        <v>87</v>
      </c>
      <c r="B96" s="4" t="s">
        <v>157</v>
      </c>
      <c r="C96" s="6" t="s">
        <v>158</v>
      </c>
      <c r="D96" s="6"/>
      <c r="E96" s="8">
        <v>203</v>
      </c>
      <c r="F96" s="8">
        <v>34968.25</v>
      </c>
      <c r="G96" s="8"/>
      <c r="H96" s="8">
        <v>35330</v>
      </c>
      <c r="I96" s="35">
        <v>35126</v>
      </c>
      <c r="J96" s="96">
        <v>30447.7</v>
      </c>
      <c r="K96" s="96">
        <v>26126.1</v>
      </c>
      <c r="L96" s="35">
        <v>27730</v>
      </c>
      <c r="M96" s="35">
        <v>26730</v>
      </c>
      <c r="N96" s="105">
        <v>27647.8</v>
      </c>
      <c r="O96" s="105">
        <v>30047.8</v>
      </c>
      <c r="P96" s="55">
        <v>33970</v>
      </c>
      <c r="Q96" s="10">
        <v>30088</v>
      </c>
      <c r="R96" s="10">
        <v>38090</v>
      </c>
      <c r="S96" s="41">
        <f t="shared" si="6"/>
        <v>376301.65</v>
      </c>
      <c r="T96" s="42">
        <f t="shared" si="7"/>
        <v>97891.29999999999</v>
      </c>
    </row>
    <row r="97" spans="1:20" ht="12.75">
      <c r="A97" s="3">
        <v>88</v>
      </c>
      <c r="B97" s="4" t="s">
        <v>159</v>
      </c>
      <c r="C97" s="6" t="s">
        <v>160</v>
      </c>
      <c r="D97" s="6"/>
      <c r="E97" s="8">
        <v>414</v>
      </c>
      <c r="F97" s="8">
        <v>85019.07</v>
      </c>
      <c r="G97" s="8"/>
      <c r="H97" s="8">
        <v>84006</v>
      </c>
      <c r="I97" s="35">
        <v>83821</v>
      </c>
      <c r="J97" s="96">
        <v>74443.3</v>
      </c>
      <c r="K97" s="96">
        <v>65896.3</v>
      </c>
      <c r="L97" s="35">
        <v>69167</v>
      </c>
      <c r="M97" s="35">
        <v>65927</v>
      </c>
      <c r="N97" s="105">
        <v>68784.9</v>
      </c>
      <c r="O97" s="105">
        <v>78684.1</v>
      </c>
      <c r="P97" s="55">
        <v>84727</v>
      </c>
      <c r="Q97" s="10">
        <v>84645</v>
      </c>
      <c r="R97" s="10">
        <v>87708</v>
      </c>
      <c r="S97" s="41">
        <f t="shared" si="6"/>
        <v>932828.6699999999</v>
      </c>
      <c r="T97" s="42">
        <f t="shared" si="7"/>
        <v>225409.56</v>
      </c>
    </row>
    <row r="98" spans="1:20" ht="12.75">
      <c r="A98" s="3">
        <v>89</v>
      </c>
      <c r="B98" s="20" t="s">
        <v>161</v>
      </c>
      <c r="C98" s="16" t="s">
        <v>162</v>
      </c>
      <c r="D98" s="16"/>
      <c r="E98" s="17">
        <v>280</v>
      </c>
      <c r="F98" s="17">
        <v>47704.73</v>
      </c>
      <c r="G98" s="17"/>
      <c r="H98" s="17">
        <v>48398</v>
      </c>
      <c r="I98" s="35">
        <v>49192</v>
      </c>
      <c r="J98" s="96">
        <v>43914.8</v>
      </c>
      <c r="K98" s="96">
        <v>37071.9</v>
      </c>
      <c r="L98" s="35">
        <v>41237</v>
      </c>
      <c r="M98" s="35">
        <v>38677</v>
      </c>
      <c r="N98" s="105">
        <v>40834.3</v>
      </c>
      <c r="O98" s="105">
        <v>43434.4</v>
      </c>
      <c r="P98" s="55">
        <v>50197</v>
      </c>
      <c r="Q98" s="10">
        <v>51314</v>
      </c>
      <c r="R98" s="10">
        <v>50117</v>
      </c>
      <c r="S98" s="41">
        <f t="shared" si="6"/>
        <v>542092.1300000001</v>
      </c>
      <c r="T98" s="42">
        <f t="shared" si="7"/>
        <v>128800.68999999999</v>
      </c>
    </row>
    <row r="99" spans="1:20" ht="14.25">
      <c r="A99" s="3"/>
      <c r="B99" s="71" t="s">
        <v>260</v>
      </c>
      <c r="C99" s="72"/>
      <c r="D99" s="110" t="s">
        <v>229</v>
      </c>
      <c r="E99" s="73">
        <f>E10+E11+E18+E21+E22+E23+E24+E25+E26+E27+E36+E37+E38+E39+E44+E50+E62+E68+E70+E71+E72+E73+E74+E75+E79</f>
        <v>3946</v>
      </c>
      <c r="F99" s="73">
        <f>F10+F11+F18+F21+F22+F23+F24+F25+F26+F27+F36+F37+F38+F39+F44+F50+F62+F68+F70+F71+F72+F73+F74+F75+F79</f>
        <v>1290946.09</v>
      </c>
      <c r="G99" s="73"/>
      <c r="H99" s="73">
        <f aca="true" t="shared" si="8" ref="H99:M99">H10+H11+H18+H21+H22+H23+H24+H25+H26+H27+H36+H37+H38+H39+H44+H50+H62+H68+H70+H71+H72+H73+H74+H75+H79</f>
        <v>1290530</v>
      </c>
      <c r="I99" s="73">
        <f t="shared" si="8"/>
        <v>1219191</v>
      </c>
      <c r="J99" s="73">
        <f t="shared" si="8"/>
        <v>1094359.8</v>
      </c>
      <c r="K99" s="73">
        <f t="shared" si="8"/>
        <v>957894.2</v>
      </c>
      <c r="L99" s="73">
        <f t="shared" si="8"/>
        <v>948944.7</v>
      </c>
      <c r="M99" s="103">
        <f t="shared" si="8"/>
        <v>949390</v>
      </c>
      <c r="N99" s="103">
        <f>N10+N11+N18+N21+N22+N23+N24+N25+N26+N27+N36+N37+N38+N39+N44+N50+N62+N68+N70+N71+N72+N73+N74+N75+N79</f>
        <v>950288.7000000001</v>
      </c>
      <c r="O99" s="103">
        <f>O10+O11+O18+O21+O22+O23+O24+O25+O26+O27+O36+O37+O38+O39+O44+O50+O62+O68+O70+O71+O72+O73+O74+O75+O79</f>
        <v>1204442.6</v>
      </c>
      <c r="P99" s="103">
        <f>P10+P11+P18+P21+P22+P23+P24+P25+P26+P27+P36+P37+P38+P39+P44+P50+P62+P68+P70+P71+P72+P73+P74+P75+P79</f>
        <v>1173261</v>
      </c>
      <c r="Q99" s="103">
        <f>Q10+Q11+Q18+Q21+Q22+Q23+Q24+Q25+Q26+Q27+Q36+Q37+Q38+Q39+Q44+Q50+Q62+Q68+Q70+Q71+Q72+Q73+Q74+Q75+Q79</f>
        <v>1207782</v>
      </c>
      <c r="R99" s="103">
        <f>R10+R11+R18+R21+R22+R23+R24+R25+R26+R27+R36+R37+R38+R39+R44+R50+R62+R68+R70+R71+R72+R73+R74+R75+R79</f>
        <v>1296555</v>
      </c>
      <c r="S99" s="10"/>
      <c r="T99" s="42"/>
    </row>
    <row r="100" spans="1:20" ht="14.25">
      <c r="A100" s="24"/>
      <c r="B100" s="54" t="s">
        <v>224</v>
      </c>
      <c r="C100" s="26"/>
      <c r="D100" s="26"/>
      <c r="E100" s="26"/>
      <c r="F100" s="92">
        <f>SUM(F10:F98)</f>
        <v>4275882.68</v>
      </c>
      <c r="G100" s="92"/>
      <c r="H100" s="92">
        <f>SUM(H10:H98)-6</f>
        <v>4152050</v>
      </c>
      <c r="I100" s="92">
        <f>SUM(I10:I98)-4</f>
        <v>4022236</v>
      </c>
      <c r="J100" s="92">
        <f>SUM(J10:J98)+4</f>
        <v>3671953.0999999987</v>
      </c>
      <c r="K100" s="92">
        <f>SUM(K10:K98)-1</f>
        <v>3253432.6</v>
      </c>
      <c r="L100" s="37">
        <f aca="true" t="shared" si="9" ref="L100:R100">SUM(L10:L98)</f>
        <v>3280170.7</v>
      </c>
      <c r="M100" s="37">
        <f t="shared" si="9"/>
        <v>3278367</v>
      </c>
      <c r="N100" s="37">
        <f t="shared" si="9"/>
        <v>3251690.4999999986</v>
      </c>
      <c r="O100" s="37">
        <f t="shared" si="9"/>
        <v>3854397.4999999995</v>
      </c>
      <c r="P100" s="37">
        <f t="shared" si="9"/>
        <v>4032922</v>
      </c>
      <c r="Q100" s="37">
        <f t="shared" si="9"/>
        <v>4129747</v>
      </c>
      <c r="R100" s="37">
        <f t="shared" si="9"/>
        <v>4230555</v>
      </c>
      <c r="S100" s="38">
        <f>SUM(S10:S99)</f>
        <v>45416751.08000001</v>
      </c>
      <c r="T100" s="42">
        <f>SUM(T10:T99)</f>
        <v>9874179.000000002</v>
      </c>
    </row>
    <row r="101" spans="1:18" ht="14.25">
      <c r="A101" s="51"/>
      <c r="B101" s="53"/>
      <c r="C101" s="52"/>
      <c r="D101" s="52"/>
      <c r="E101" s="52"/>
      <c r="F101" s="52"/>
      <c r="G101" s="52"/>
      <c r="H101" s="52"/>
      <c r="I101" s="62"/>
      <c r="J101" s="48"/>
      <c r="K101" s="48"/>
      <c r="L101" s="48"/>
      <c r="M101" s="48"/>
      <c r="N101" s="104"/>
      <c r="O101" s="104"/>
      <c r="P101" s="55"/>
      <c r="Q101" s="10"/>
      <c r="R101" s="10"/>
    </row>
    <row r="102" spans="1:18" ht="14.25">
      <c r="A102" s="55"/>
      <c r="B102" s="53"/>
      <c r="C102" s="56"/>
      <c r="D102" s="56"/>
      <c r="E102" s="56"/>
      <c r="F102" s="56"/>
      <c r="G102" s="56"/>
      <c r="H102" s="56"/>
      <c r="I102" s="57"/>
      <c r="J102" s="57"/>
      <c r="K102" s="10"/>
      <c r="L102" s="10"/>
      <c r="M102" s="10"/>
      <c r="N102" s="55"/>
      <c r="O102" s="55"/>
      <c r="P102" s="55"/>
      <c r="Q102" s="10"/>
      <c r="R102" s="10"/>
    </row>
    <row r="103" spans="1:18" ht="15">
      <c r="A103" s="63"/>
      <c r="B103" s="61" t="s">
        <v>228</v>
      </c>
      <c r="C103" s="61"/>
      <c r="D103" s="64"/>
      <c r="E103" s="64"/>
      <c r="F103" s="11">
        <v>9078928.56</v>
      </c>
      <c r="G103" s="64"/>
      <c r="H103" s="100"/>
      <c r="I103" s="101"/>
      <c r="J103" s="111">
        <v>7751844.59</v>
      </c>
      <c r="K103" s="111"/>
      <c r="L103" s="119">
        <v>6531617.8</v>
      </c>
      <c r="M103" s="119">
        <v>5978533.08</v>
      </c>
      <c r="N103" s="120">
        <v>4322035</v>
      </c>
      <c r="O103" s="121">
        <v>7945319.39</v>
      </c>
      <c r="P103" s="121">
        <v>8381745.86</v>
      </c>
      <c r="Q103" s="119">
        <v>9683457.65</v>
      </c>
      <c r="R103" s="10">
        <v>9874176.43</v>
      </c>
    </row>
    <row r="104" spans="2:18" ht="15">
      <c r="B104" s="21"/>
      <c r="J104" s="65"/>
      <c r="K104" s="65"/>
      <c r="L104" s="65"/>
      <c r="M104" s="65"/>
      <c r="N104" s="65"/>
      <c r="O104" s="65"/>
      <c r="P104" s="65"/>
      <c r="Q104" s="65"/>
      <c r="R104" s="65"/>
    </row>
    <row r="105" spans="2:19" ht="15">
      <c r="B105" s="21"/>
      <c r="I105" s="15"/>
      <c r="J105" s="94"/>
      <c r="K105" s="94"/>
      <c r="L105" s="94"/>
      <c r="M105" s="108" t="s">
        <v>314</v>
      </c>
      <c r="N105" s="108"/>
      <c r="O105" s="108"/>
      <c r="P105" s="94"/>
      <c r="Q105" s="94"/>
      <c r="R105" s="94"/>
      <c r="S105" s="15"/>
    </row>
    <row r="106" spans="9:19" ht="12.75">
      <c r="I106" s="15"/>
      <c r="J106" s="15"/>
      <c r="K106" s="15"/>
      <c r="L106" s="15"/>
      <c r="M106" s="109" t="s">
        <v>313</v>
      </c>
      <c r="N106" s="15"/>
      <c r="O106" s="15"/>
      <c r="P106" s="15"/>
      <c r="Q106" s="15"/>
      <c r="R106" s="15"/>
      <c r="S106" s="15"/>
    </row>
    <row r="107" spans="5:19" ht="14.25">
      <c r="E107" s="15"/>
      <c r="F107" s="15"/>
      <c r="G107" s="15"/>
      <c r="I107" s="15"/>
      <c r="J107" s="95"/>
      <c r="K107" s="95"/>
      <c r="L107" s="95"/>
      <c r="M107" s="95"/>
      <c r="N107" s="95"/>
      <c r="O107" s="95"/>
      <c r="P107" s="95"/>
      <c r="Q107" s="95"/>
      <c r="R107" s="95"/>
      <c r="S107" s="15"/>
    </row>
    <row r="108" spans="9:19" ht="12.75"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9:19" ht="12.75"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</sheetData>
  <sheetProtection/>
  <mergeCells count="19">
    <mergeCell ref="G7:G9"/>
    <mergeCell ref="H7:H9"/>
    <mergeCell ref="K7:K9"/>
    <mergeCell ref="R7:R9"/>
    <mergeCell ref="L7:L9"/>
    <mergeCell ref="P7:P9"/>
    <mergeCell ref="Q7:Q9"/>
    <mergeCell ref="N7:N9"/>
    <mergeCell ref="O7:O9"/>
    <mergeCell ref="F7:F9"/>
    <mergeCell ref="S7:S9"/>
    <mergeCell ref="A7:A9"/>
    <mergeCell ref="B7:B9"/>
    <mergeCell ref="C7:C9"/>
    <mergeCell ref="I7:I9"/>
    <mergeCell ref="D7:D9"/>
    <mergeCell ref="E7:E9"/>
    <mergeCell ref="M7:M9"/>
    <mergeCell ref="J7:J9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R104"/>
  <sheetViews>
    <sheetView zoomScalePageLayoutView="0" workbookViewId="0" topLeftCell="C1">
      <pane xSplit="2" ySplit="6" topLeftCell="P7" activePane="bottomRight" state="frozen"/>
      <selection pane="topLeft" activeCell="C1" sqref="C1"/>
      <selection pane="topRight" activeCell="E1" sqref="E1"/>
      <selection pane="bottomLeft" activeCell="C7" sqref="C7"/>
      <selection pane="bottomRight" activeCell="U19" sqref="U19"/>
    </sheetView>
  </sheetViews>
  <sheetFormatPr defaultColWidth="9.00390625" defaultRowHeight="12.75"/>
  <cols>
    <col min="3" max="3" width="16.375" style="0" customWidth="1"/>
    <col min="4" max="4" width="11.25390625" style="0" customWidth="1"/>
    <col min="5" max="6" width="11.75390625" style="0" hidden="1" customWidth="1"/>
    <col min="7" max="7" width="13.125" style="0" hidden="1" customWidth="1"/>
    <col min="8" max="8" width="12.875" style="0" hidden="1" customWidth="1"/>
    <col min="9" max="10" width="12.25390625" style="0" hidden="1" customWidth="1"/>
    <col min="11" max="12" width="12.625" style="0" hidden="1" customWidth="1"/>
    <col min="13" max="14" width="12.125" style="0" hidden="1" customWidth="1"/>
    <col min="15" max="15" width="11.75390625" style="0" hidden="1" customWidth="1"/>
    <col min="16" max="16" width="11.75390625" style="0" customWidth="1"/>
    <col min="17" max="17" width="12.00390625" style="0" customWidth="1"/>
    <col min="18" max="18" width="13.125" style="0" customWidth="1"/>
  </cols>
  <sheetData>
    <row r="2" ht="15.75">
      <c r="C2" s="2" t="s">
        <v>281</v>
      </c>
    </row>
    <row r="3" spans="2:13" ht="15.75">
      <c r="B3" s="21"/>
      <c r="C3" s="49"/>
      <c r="D3" s="1"/>
      <c r="E3" s="22"/>
      <c r="F3" s="22"/>
      <c r="L3" s="39" t="s">
        <v>320</v>
      </c>
      <c r="M3" s="39" t="s">
        <v>320</v>
      </c>
    </row>
    <row r="4" spans="2:18" ht="12.75" customHeight="1">
      <c r="B4" s="224" t="s">
        <v>1</v>
      </c>
      <c r="C4" s="226" t="s">
        <v>2</v>
      </c>
      <c r="D4" s="229" t="s">
        <v>3</v>
      </c>
      <c r="E4" s="218" t="s">
        <v>248</v>
      </c>
      <c r="F4" s="218" t="s">
        <v>288</v>
      </c>
      <c r="G4" s="218" t="s">
        <v>249</v>
      </c>
      <c r="H4" s="218" t="s">
        <v>254</v>
      </c>
      <c r="I4" s="218" t="s">
        <v>255</v>
      </c>
      <c r="J4" s="218" t="s">
        <v>256</v>
      </c>
      <c r="K4" s="218" t="s">
        <v>257</v>
      </c>
      <c r="L4" s="218" t="s">
        <v>258</v>
      </c>
      <c r="M4" s="218" t="s">
        <v>259</v>
      </c>
      <c r="N4" s="218" t="s">
        <v>252</v>
      </c>
      <c r="O4" s="218" t="s">
        <v>261</v>
      </c>
      <c r="P4" s="218" t="s">
        <v>264</v>
      </c>
      <c r="Q4" s="218" t="s">
        <v>267</v>
      </c>
      <c r="R4" s="236" t="s">
        <v>271</v>
      </c>
    </row>
    <row r="5" spans="2:18" ht="12.75">
      <c r="B5" s="225"/>
      <c r="C5" s="227"/>
      <c r="D5" s="230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37"/>
    </row>
    <row r="6" spans="2:18" ht="12.75">
      <c r="B6" s="225"/>
      <c r="C6" s="228"/>
      <c r="D6" s="231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38"/>
    </row>
    <row r="7" spans="2:18" ht="12.75">
      <c r="B7" s="3">
        <v>1</v>
      </c>
      <c r="C7" s="4" t="s">
        <v>5</v>
      </c>
      <c r="D7" s="6" t="s">
        <v>6</v>
      </c>
      <c r="E7" s="35">
        <v>1055</v>
      </c>
      <c r="F7" s="35"/>
      <c r="G7" s="35">
        <v>1015</v>
      </c>
      <c r="H7" s="35">
        <v>929</v>
      </c>
      <c r="I7" s="35">
        <v>1102</v>
      </c>
      <c r="J7" s="35">
        <v>990</v>
      </c>
      <c r="K7" s="35">
        <v>1122</v>
      </c>
      <c r="L7" s="35">
        <v>1203</v>
      </c>
      <c r="M7" s="35">
        <v>1147</v>
      </c>
      <c r="N7" s="35">
        <v>1070</v>
      </c>
      <c r="O7" s="35">
        <v>1271</v>
      </c>
      <c r="P7" s="35">
        <v>1022</v>
      </c>
      <c r="Q7" s="35">
        <v>974</v>
      </c>
      <c r="R7" s="41">
        <f>SUM(E7:Q7)</f>
        <v>12900</v>
      </c>
    </row>
    <row r="8" spans="2:18" ht="12.75">
      <c r="B8" s="3">
        <v>2</v>
      </c>
      <c r="C8" s="4" t="s">
        <v>8</v>
      </c>
      <c r="D8" s="6" t="s">
        <v>9</v>
      </c>
      <c r="E8" s="35">
        <v>1086</v>
      </c>
      <c r="F8" s="35"/>
      <c r="G8" s="35">
        <v>970</v>
      </c>
      <c r="H8" s="35">
        <v>923</v>
      </c>
      <c r="I8" s="35">
        <v>1056</v>
      </c>
      <c r="J8" s="35">
        <v>876</v>
      </c>
      <c r="K8" s="35">
        <v>1013</v>
      </c>
      <c r="L8" s="35">
        <v>1120</v>
      </c>
      <c r="M8" s="35">
        <v>1120</v>
      </c>
      <c r="N8" s="35">
        <v>1026</v>
      </c>
      <c r="O8" s="35">
        <v>1222</v>
      </c>
      <c r="P8" s="35">
        <v>1007</v>
      </c>
      <c r="Q8" s="35">
        <v>994</v>
      </c>
      <c r="R8" s="41">
        <f aca="true" t="shared" si="0" ref="R8:R72">SUM(E8:Q8)</f>
        <v>12413</v>
      </c>
    </row>
    <row r="9" spans="2:18" ht="12.75">
      <c r="B9" s="3">
        <v>3</v>
      </c>
      <c r="C9" s="4" t="s">
        <v>10</v>
      </c>
      <c r="D9" s="6" t="s">
        <v>11</v>
      </c>
      <c r="E9" s="35">
        <v>972</v>
      </c>
      <c r="F9" s="35"/>
      <c r="G9" s="35">
        <v>789</v>
      </c>
      <c r="H9" s="35">
        <v>678</v>
      </c>
      <c r="I9" s="35">
        <v>815</v>
      </c>
      <c r="J9" s="35">
        <v>745</v>
      </c>
      <c r="K9" s="35">
        <v>793</v>
      </c>
      <c r="L9" s="35">
        <v>841</v>
      </c>
      <c r="M9" s="35">
        <v>930</v>
      </c>
      <c r="N9" s="35">
        <v>748</v>
      </c>
      <c r="O9" s="35">
        <v>952</v>
      </c>
      <c r="P9" s="35">
        <v>738</v>
      </c>
      <c r="Q9" s="35">
        <v>747</v>
      </c>
      <c r="R9" s="41">
        <f t="shared" si="0"/>
        <v>9748</v>
      </c>
    </row>
    <row r="10" spans="2:18" ht="12.75">
      <c r="B10" s="3">
        <v>4</v>
      </c>
      <c r="C10" s="4" t="s">
        <v>12</v>
      </c>
      <c r="D10" s="6" t="s">
        <v>13</v>
      </c>
      <c r="E10" s="35">
        <v>1603</v>
      </c>
      <c r="F10" s="35"/>
      <c r="G10" s="35">
        <v>1479</v>
      </c>
      <c r="H10" s="35">
        <v>1367</v>
      </c>
      <c r="I10" s="35">
        <v>1586</v>
      </c>
      <c r="J10" s="35">
        <v>1440</v>
      </c>
      <c r="K10" s="35">
        <v>1544</v>
      </c>
      <c r="L10" s="35">
        <v>1720</v>
      </c>
      <c r="M10" s="35">
        <v>1505</v>
      </c>
      <c r="N10" s="35">
        <v>1520</v>
      </c>
      <c r="O10" s="35">
        <v>1953</v>
      </c>
      <c r="P10" s="35">
        <v>1462</v>
      </c>
      <c r="Q10" s="35">
        <v>1420</v>
      </c>
      <c r="R10" s="41">
        <f t="shared" si="0"/>
        <v>18599</v>
      </c>
    </row>
    <row r="11" spans="2:18" ht="12.75">
      <c r="B11" s="3">
        <v>5</v>
      </c>
      <c r="C11" s="4" t="s">
        <v>14</v>
      </c>
      <c r="D11" s="6" t="s">
        <v>230</v>
      </c>
      <c r="E11" s="35">
        <v>4373</v>
      </c>
      <c r="F11" s="35"/>
      <c r="G11" s="35">
        <v>3876</v>
      </c>
      <c r="H11" s="35">
        <v>3486</v>
      </c>
      <c r="I11" s="35">
        <v>3915</v>
      </c>
      <c r="J11" s="35">
        <v>3403</v>
      </c>
      <c r="K11" s="35">
        <v>3717</v>
      </c>
      <c r="L11" s="35">
        <v>4063</v>
      </c>
      <c r="M11" s="35">
        <v>4048</v>
      </c>
      <c r="N11" s="35">
        <v>3606</v>
      </c>
      <c r="O11" s="35">
        <v>5537</v>
      </c>
      <c r="P11" s="35">
        <v>4507</v>
      </c>
      <c r="Q11" s="35">
        <v>3798</v>
      </c>
      <c r="R11" s="41">
        <f t="shared" si="0"/>
        <v>48329</v>
      </c>
    </row>
    <row r="12" spans="2:18" ht="12.75">
      <c r="B12" s="3">
        <v>6</v>
      </c>
      <c r="C12" s="4" t="s">
        <v>16</v>
      </c>
      <c r="D12" s="6" t="s">
        <v>17</v>
      </c>
      <c r="E12" s="35">
        <v>732</v>
      </c>
      <c r="F12" s="35"/>
      <c r="G12" s="35">
        <v>711</v>
      </c>
      <c r="H12" s="35">
        <v>669</v>
      </c>
      <c r="I12" s="35">
        <v>756</v>
      </c>
      <c r="J12" s="35">
        <v>654</v>
      </c>
      <c r="K12" s="35">
        <v>769</v>
      </c>
      <c r="L12" s="35">
        <v>840</v>
      </c>
      <c r="M12" s="35">
        <v>853</v>
      </c>
      <c r="N12" s="35">
        <v>722</v>
      </c>
      <c r="O12" s="35">
        <v>947</v>
      </c>
      <c r="P12" s="35">
        <v>778</v>
      </c>
      <c r="Q12" s="35">
        <v>783</v>
      </c>
      <c r="R12" s="41">
        <f t="shared" si="0"/>
        <v>9214</v>
      </c>
    </row>
    <row r="13" spans="2:18" ht="12.75">
      <c r="B13" s="3">
        <v>7</v>
      </c>
      <c r="C13" s="4" t="s">
        <v>18</v>
      </c>
      <c r="D13" s="6" t="s">
        <v>19</v>
      </c>
      <c r="E13" s="35">
        <v>833</v>
      </c>
      <c r="F13" s="35"/>
      <c r="G13" s="35">
        <v>817</v>
      </c>
      <c r="H13" s="35">
        <v>725</v>
      </c>
      <c r="I13" s="35">
        <v>796</v>
      </c>
      <c r="J13" s="35">
        <v>694</v>
      </c>
      <c r="K13" s="35">
        <v>732</v>
      </c>
      <c r="L13" s="35">
        <v>745</v>
      </c>
      <c r="M13" s="35">
        <v>876</v>
      </c>
      <c r="N13" s="35">
        <v>835</v>
      </c>
      <c r="O13" s="35">
        <v>1010</v>
      </c>
      <c r="P13" s="35">
        <v>742</v>
      </c>
      <c r="Q13" s="35">
        <v>738</v>
      </c>
      <c r="R13" s="41">
        <f t="shared" si="0"/>
        <v>9543</v>
      </c>
    </row>
    <row r="14" spans="2:18" ht="12.75">
      <c r="B14" s="3">
        <v>8</v>
      </c>
      <c r="C14" s="4" t="s">
        <v>222</v>
      </c>
      <c r="D14" s="6" t="s">
        <v>20</v>
      </c>
      <c r="E14" s="35">
        <v>6114</v>
      </c>
      <c r="F14" s="35"/>
      <c r="G14" s="35">
        <v>2980</v>
      </c>
      <c r="H14" s="35">
        <v>4194</v>
      </c>
      <c r="I14" s="35">
        <v>4547</v>
      </c>
      <c r="J14" s="35">
        <v>3822</v>
      </c>
      <c r="K14" s="35">
        <v>4263</v>
      </c>
      <c r="L14" s="35">
        <v>4593</v>
      </c>
      <c r="M14" s="35">
        <v>4922</v>
      </c>
      <c r="N14" s="35">
        <v>4482</v>
      </c>
      <c r="O14" s="35">
        <v>5430</v>
      </c>
      <c r="P14" s="35">
        <v>4120</v>
      </c>
      <c r="Q14" s="35">
        <v>4172</v>
      </c>
      <c r="R14" s="41">
        <f t="shared" si="0"/>
        <v>53639</v>
      </c>
    </row>
    <row r="15" spans="2:18" ht="12.75">
      <c r="B15" s="3">
        <v>9</v>
      </c>
      <c r="C15" s="4" t="s">
        <v>21</v>
      </c>
      <c r="D15" s="6" t="s">
        <v>22</v>
      </c>
      <c r="E15" s="35">
        <v>1050</v>
      </c>
      <c r="F15" s="35"/>
      <c r="G15" s="35">
        <v>810</v>
      </c>
      <c r="H15" s="35">
        <v>783</v>
      </c>
      <c r="I15" s="35">
        <v>934</v>
      </c>
      <c r="J15" s="35">
        <v>775</v>
      </c>
      <c r="K15" s="35">
        <v>879</v>
      </c>
      <c r="L15" s="35">
        <v>969</v>
      </c>
      <c r="M15" s="35">
        <v>971</v>
      </c>
      <c r="N15" s="35">
        <v>811</v>
      </c>
      <c r="O15" s="35">
        <v>1098</v>
      </c>
      <c r="P15" s="35">
        <v>851</v>
      </c>
      <c r="Q15" s="35">
        <v>920</v>
      </c>
      <c r="R15" s="41">
        <f t="shared" si="0"/>
        <v>10851</v>
      </c>
    </row>
    <row r="16" spans="2:18" ht="12.75">
      <c r="B16" s="3">
        <v>10</v>
      </c>
      <c r="C16" s="4" t="s">
        <v>23</v>
      </c>
      <c r="D16" s="6" t="s">
        <v>24</v>
      </c>
      <c r="E16" s="35">
        <v>1172</v>
      </c>
      <c r="F16" s="35"/>
      <c r="G16" s="35">
        <v>1068</v>
      </c>
      <c r="H16" s="35">
        <v>1072</v>
      </c>
      <c r="I16" s="35">
        <v>1094</v>
      </c>
      <c r="J16" s="35">
        <v>965</v>
      </c>
      <c r="K16" s="35">
        <v>1050</v>
      </c>
      <c r="L16" s="35">
        <v>1172</v>
      </c>
      <c r="M16" s="35">
        <v>1295</v>
      </c>
      <c r="N16" s="35">
        <v>1122</v>
      </c>
      <c r="O16" s="35">
        <v>1372</v>
      </c>
      <c r="P16" s="35">
        <v>1007</v>
      </c>
      <c r="Q16" s="35">
        <v>906</v>
      </c>
      <c r="R16" s="41">
        <f t="shared" si="0"/>
        <v>13295</v>
      </c>
    </row>
    <row r="17" spans="2:18" ht="12.75">
      <c r="B17" s="3">
        <v>11</v>
      </c>
      <c r="C17" s="4" t="s">
        <v>25</v>
      </c>
      <c r="D17" s="6" t="s">
        <v>26</v>
      </c>
      <c r="E17" s="35">
        <v>1939</v>
      </c>
      <c r="F17" s="35"/>
      <c r="G17" s="35">
        <v>1157</v>
      </c>
      <c r="H17" s="35">
        <v>171</v>
      </c>
      <c r="I17" s="35">
        <v>1286</v>
      </c>
      <c r="J17" s="35">
        <v>1985</v>
      </c>
      <c r="K17" s="35">
        <v>921</v>
      </c>
      <c r="L17" s="35">
        <v>1463</v>
      </c>
      <c r="M17" s="35">
        <v>1486</v>
      </c>
      <c r="N17" s="35">
        <v>1346</v>
      </c>
      <c r="O17" s="35">
        <v>1776</v>
      </c>
      <c r="P17" s="35">
        <v>1294</v>
      </c>
      <c r="Q17" s="35">
        <v>1336</v>
      </c>
      <c r="R17" s="41">
        <f t="shared" si="0"/>
        <v>16160</v>
      </c>
    </row>
    <row r="18" spans="2:18" ht="12.75">
      <c r="B18" s="3">
        <v>12</v>
      </c>
      <c r="C18" s="4" t="s">
        <v>27</v>
      </c>
      <c r="D18" s="6" t="s">
        <v>28</v>
      </c>
      <c r="E18" s="35">
        <v>1014</v>
      </c>
      <c r="F18" s="35"/>
      <c r="G18" s="35">
        <v>913</v>
      </c>
      <c r="H18" s="35">
        <v>886</v>
      </c>
      <c r="I18" s="35">
        <v>963</v>
      </c>
      <c r="J18" s="35">
        <v>791</v>
      </c>
      <c r="K18" s="35">
        <v>976</v>
      </c>
      <c r="L18" s="35">
        <v>1084</v>
      </c>
      <c r="M18" s="35">
        <v>1112</v>
      </c>
      <c r="N18" s="35">
        <v>960</v>
      </c>
      <c r="O18" s="35">
        <v>1146</v>
      </c>
      <c r="P18" s="35">
        <v>856</v>
      </c>
      <c r="Q18" s="35">
        <v>824</v>
      </c>
      <c r="R18" s="41">
        <f t="shared" si="0"/>
        <v>11525</v>
      </c>
    </row>
    <row r="19" spans="2:18" ht="12.75">
      <c r="B19" s="3">
        <v>13</v>
      </c>
      <c r="C19" s="4" t="s">
        <v>29</v>
      </c>
      <c r="D19" s="6" t="s">
        <v>30</v>
      </c>
      <c r="E19" s="35">
        <v>1233</v>
      </c>
      <c r="F19" s="35"/>
      <c r="G19" s="35">
        <v>1063</v>
      </c>
      <c r="H19" s="35">
        <v>1020</v>
      </c>
      <c r="I19" s="35">
        <v>1105</v>
      </c>
      <c r="J19" s="35">
        <v>873</v>
      </c>
      <c r="K19" s="35">
        <v>1086</v>
      </c>
      <c r="L19" s="35">
        <v>1189</v>
      </c>
      <c r="M19" s="35">
        <v>1211</v>
      </c>
      <c r="N19" s="35">
        <v>1123</v>
      </c>
      <c r="O19" s="35">
        <v>1263</v>
      </c>
      <c r="P19" s="35">
        <v>882</v>
      </c>
      <c r="Q19" s="35">
        <v>887</v>
      </c>
      <c r="R19" s="41">
        <f t="shared" si="0"/>
        <v>12935</v>
      </c>
    </row>
    <row r="20" spans="2:18" ht="12.75">
      <c r="B20" s="3">
        <v>14</v>
      </c>
      <c r="C20" s="4" t="s">
        <v>195</v>
      </c>
      <c r="D20" s="6" t="s">
        <v>174</v>
      </c>
      <c r="E20" s="35">
        <v>741</v>
      </c>
      <c r="F20" s="35"/>
      <c r="G20" s="35">
        <v>661</v>
      </c>
      <c r="H20" s="35">
        <v>625</v>
      </c>
      <c r="I20" s="35">
        <v>723</v>
      </c>
      <c r="J20" s="35">
        <v>628</v>
      </c>
      <c r="K20" s="35">
        <v>687</v>
      </c>
      <c r="L20" s="35">
        <v>762</v>
      </c>
      <c r="M20" s="35">
        <v>715</v>
      </c>
      <c r="N20" s="35">
        <v>677</v>
      </c>
      <c r="O20" s="35">
        <v>816</v>
      </c>
      <c r="P20" s="35">
        <v>600</v>
      </c>
      <c r="Q20" s="35">
        <v>585</v>
      </c>
      <c r="R20" s="41">
        <f t="shared" si="0"/>
        <v>8220</v>
      </c>
    </row>
    <row r="21" spans="2:18" ht="12.75">
      <c r="B21" s="3">
        <v>15</v>
      </c>
      <c r="C21" s="4" t="s">
        <v>203</v>
      </c>
      <c r="D21" s="6" t="s">
        <v>175</v>
      </c>
      <c r="E21" s="35">
        <v>879</v>
      </c>
      <c r="F21" s="35"/>
      <c r="G21" s="35">
        <v>864</v>
      </c>
      <c r="H21" s="35">
        <v>789</v>
      </c>
      <c r="I21" s="35">
        <v>868</v>
      </c>
      <c r="J21" s="35">
        <v>743</v>
      </c>
      <c r="K21" s="35">
        <v>803</v>
      </c>
      <c r="L21" s="35">
        <v>906</v>
      </c>
      <c r="M21" s="35">
        <v>883</v>
      </c>
      <c r="N21" s="35">
        <v>724</v>
      </c>
      <c r="O21" s="35">
        <v>929</v>
      </c>
      <c r="P21" s="35">
        <v>630</v>
      </c>
      <c r="Q21" s="35">
        <v>656</v>
      </c>
      <c r="R21" s="41">
        <f t="shared" si="0"/>
        <v>9674</v>
      </c>
    </row>
    <row r="22" spans="2:18" ht="12.75">
      <c r="B22" s="3">
        <v>16</v>
      </c>
      <c r="C22" s="4" t="s">
        <v>31</v>
      </c>
      <c r="D22" s="6" t="s">
        <v>32</v>
      </c>
      <c r="E22" s="35">
        <v>601</v>
      </c>
      <c r="F22" s="35"/>
      <c r="G22" s="35">
        <v>494</v>
      </c>
      <c r="H22" s="35">
        <v>473</v>
      </c>
      <c r="I22" s="35">
        <v>543</v>
      </c>
      <c r="J22" s="35">
        <v>433</v>
      </c>
      <c r="K22" s="35">
        <v>575</v>
      </c>
      <c r="L22" s="35">
        <v>500</v>
      </c>
      <c r="M22" s="35">
        <v>475</v>
      </c>
      <c r="N22" s="35">
        <v>481</v>
      </c>
      <c r="O22" s="35">
        <v>593</v>
      </c>
      <c r="P22" s="35">
        <v>404</v>
      </c>
      <c r="Q22" s="35">
        <v>425</v>
      </c>
      <c r="R22" s="41">
        <f t="shared" si="0"/>
        <v>5997</v>
      </c>
    </row>
    <row r="23" spans="2:18" ht="12.75">
      <c r="B23" s="3">
        <v>17</v>
      </c>
      <c r="C23" s="4" t="s">
        <v>204</v>
      </c>
      <c r="D23" s="45" t="s">
        <v>34</v>
      </c>
      <c r="E23" s="234">
        <v>3481</v>
      </c>
      <c r="F23" s="87"/>
      <c r="G23" s="234">
        <v>1997</v>
      </c>
      <c r="H23" s="234">
        <v>2326</v>
      </c>
      <c r="I23" s="234">
        <v>3082</v>
      </c>
      <c r="J23" s="234">
        <v>2676</v>
      </c>
      <c r="K23" s="234">
        <v>3062</v>
      </c>
      <c r="L23" s="234">
        <v>3249</v>
      </c>
      <c r="M23" s="234">
        <v>3168</v>
      </c>
      <c r="N23" s="234">
        <v>2912</v>
      </c>
      <c r="O23" s="234">
        <v>2977</v>
      </c>
      <c r="P23" s="35">
        <v>714</v>
      </c>
      <c r="Q23" s="35">
        <v>649</v>
      </c>
      <c r="R23" s="41">
        <f t="shared" si="0"/>
        <v>30293</v>
      </c>
    </row>
    <row r="24" spans="2:18" ht="12.75">
      <c r="B24" s="3">
        <v>18.19</v>
      </c>
      <c r="C24" s="4" t="s">
        <v>205</v>
      </c>
      <c r="D24" s="45" t="s">
        <v>220</v>
      </c>
      <c r="E24" s="235"/>
      <c r="F24" s="88"/>
      <c r="G24" s="235"/>
      <c r="H24" s="235"/>
      <c r="I24" s="235"/>
      <c r="J24" s="235"/>
      <c r="K24" s="235"/>
      <c r="L24" s="235"/>
      <c r="M24" s="235"/>
      <c r="N24" s="235"/>
      <c r="O24" s="235"/>
      <c r="P24" s="35">
        <v>806</v>
      </c>
      <c r="Q24" s="35">
        <v>653</v>
      </c>
      <c r="R24" s="41"/>
    </row>
    <row r="25" spans="2:18" ht="12.75">
      <c r="B25" s="3">
        <v>20</v>
      </c>
      <c r="C25" s="4" t="s">
        <v>39</v>
      </c>
      <c r="D25" s="6" t="s">
        <v>40</v>
      </c>
      <c r="E25" s="35">
        <v>4181</v>
      </c>
      <c r="F25" s="35"/>
      <c r="G25" s="35">
        <v>3830</v>
      </c>
      <c r="H25" s="35">
        <v>3368</v>
      </c>
      <c r="I25" s="35">
        <v>4138</v>
      </c>
      <c r="J25" s="35">
        <v>3723</v>
      </c>
      <c r="K25" s="35">
        <v>4128</v>
      </c>
      <c r="L25" s="35">
        <v>4176</v>
      </c>
      <c r="M25" s="35">
        <v>4826</v>
      </c>
      <c r="N25" s="35">
        <v>4070</v>
      </c>
      <c r="O25" s="35">
        <v>5323</v>
      </c>
      <c r="P25" s="35">
        <v>4115</v>
      </c>
      <c r="Q25" s="35">
        <v>4068</v>
      </c>
      <c r="R25" s="41">
        <f t="shared" si="0"/>
        <v>49946</v>
      </c>
    </row>
    <row r="26" spans="2:18" ht="12.75">
      <c r="B26" s="3">
        <v>21</v>
      </c>
      <c r="C26" s="4" t="s">
        <v>41</v>
      </c>
      <c r="D26" s="6" t="s">
        <v>231</v>
      </c>
      <c r="E26" s="35">
        <v>2897</v>
      </c>
      <c r="F26" s="35"/>
      <c r="G26" s="35">
        <v>2524</v>
      </c>
      <c r="H26" s="35">
        <v>2265</v>
      </c>
      <c r="I26" s="35">
        <v>2610</v>
      </c>
      <c r="J26" s="35">
        <v>2163</v>
      </c>
      <c r="K26" s="35">
        <v>2523</v>
      </c>
      <c r="L26" s="35">
        <v>2869</v>
      </c>
      <c r="M26" s="35">
        <v>2691</v>
      </c>
      <c r="N26" s="35">
        <v>2530</v>
      </c>
      <c r="O26" s="35">
        <v>3123</v>
      </c>
      <c r="P26" s="35">
        <v>2403</v>
      </c>
      <c r="Q26" s="35">
        <v>2493</v>
      </c>
      <c r="R26" s="41">
        <f t="shared" si="0"/>
        <v>31091</v>
      </c>
    </row>
    <row r="27" spans="2:18" ht="12.75">
      <c r="B27" s="3">
        <v>22</v>
      </c>
      <c r="C27" s="4" t="s">
        <v>43</v>
      </c>
      <c r="D27" s="6" t="s">
        <v>44</v>
      </c>
      <c r="E27" s="35">
        <v>2620</v>
      </c>
      <c r="F27" s="35"/>
      <c r="G27" s="35">
        <v>1415</v>
      </c>
      <c r="H27" s="35">
        <v>1633</v>
      </c>
      <c r="I27" s="35">
        <v>1881</v>
      </c>
      <c r="J27" s="35">
        <v>1637</v>
      </c>
      <c r="K27" s="35">
        <v>1845</v>
      </c>
      <c r="L27" s="35">
        <v>2013</v>
      </c>
      <c r="M27" s="35">
        <v>2085</v>
      </c>
      <c r="N27" s="35">
        <v>1877</v>
      </c>
      <c r="O27" s="35">
        <v>2302</v>
      </c>
      <c r="P27" s="35">
        <v>1659</v>
      </c>
      <c r="Q27" s="35">
        <v>1722</v>
      </c>
      <c r="R27" s="41">
        <f t="shared" si="0"/>
        <v>22689</v>
      </c>
    </row>
    <row r="28" spans="2:18" ht="12.75">
      <c r="B28" s="3">
        <v>23</v>
      </c>
      <c r="C28" s="4" t="s">
        <v>45</v>
      </c>
      <c r="D28" s="6" t="s">
        <v>46</v>
      </c>
      <c r="E28" s="35">
        <v>1777</v>
      </c>
      <c r="F28" s="35"/>
      <c r="G28" s="35">
        <v>1600</v>
      </c>
      <c r="H28" s="35">
        <v>1453</v>
      </c>
      <c r="I28" s="35">
        <v>1650</v>
      </c>
      <c r="J28" s="35">
        <v>1375</v>
      </c>
      <c r="K28" s="35">
        <v>1559</v>
      </c>
      <c r="L28" s="35">
        <v>1795</v>
      </c>
      <c r="M28" s="35">
        <v>1964</v>
      </c>
      <c r="N28" s="35">
        <v>1684</v>
      </c>
      <c r="O28" s="35">
        <v>2045</v>
      </c>
      <c r="P28" s="35">
        <v>1474</v>
      </c>
      <c r="Q28" s="35">
        <v>1509</v>
      </c>
      <c r="R28" s="41">
        <f t="shared" si="0"/>
        <v>19885</v>
      </c>
    </row>
    <row r="29" spans="2:18" ht="12.75">
      <c r="B29" s="3">
        <v>24</v>
      </c>
      <c r="C29" s="4" t="s">
        <v>47</v>
      </c>
      <c r="D29" s="6" t="s">
        <v>48</v>
      </c>
      <c r="E29" s="35">
        <v>838</v>
      </c>
      <c r="F29" s="35"/>
      <c r="G29" s="35">
        <v>793</v>
      </c>
      <c r="H29" s="35">
        <v>724</v>
      </c>
      <c r="I29" s="35">
        <v>837</v>
      </c>
      <c r="J29" s="35">
        <v>718</v>
      </c>
      <c r="K29" s="35">
        <v>821</v>
      </c>
      <c r="L29" s="35">
        <v>865</v>
      </c>
      <c r="M29" s="35">
        <v>892</v>
      </c>
      <c r="N29" s="35">
        <v>790</v>
      </c>
      <c r="O29" s="35">
        <v>1016</v>
      </c>
      <c r="P29" s="35">
        <v>776</v>
      </c>
      <c r="Q29" s="35">
        <v>815</v>
      </c>
      <c r="R29" s="41">
        <f t="shared" si="0"/>
        <v>9885</v>
      </c>
    </row>
    <row r="30" spans="2:18" ht="12.75">
      <c r="B30" s="3">
        <v>25</v>
      </c>
      <c r="C30" s="4" t="s">
        <v>49</v>
      </c>
      <c r="D30" s="6" t="s">
        <v>50</v>
      </c>
      <c r="E30" s="35">
        <v>843</v>
      </c>
      <c r="F30" s="35"/>
      <c r="G30" s="35">
        <v>760</v>
      </c>
      <c r="H30" s="35">
        <v>732</v>
      </c>
      <c r="I30" s="35">
        <v>943</v>
      </c>
      <c r="J30" s="35">
        <v>640</v>
      </c>
      <c r="K30" s="35">
        <v>823</v>
      </c>
      <c r="L30" s="35">
        <v>861</v>
      </c>
      <c r="M30" s="35">
        <v>899</v>
      </c>
      <c r="N30" s="35">
        <v>835</v>
      </c>
      <c r="O30" s="35">
        <v>1085</v>
      </c>
      <c r="P30" s="35">
        <v>747</v>
      </c>
      <c r="Q30" s="35">
        <v>778</v>
      </c>
      <c r="R30" s="41">
        <f t="shared" si="0"/>
        <v>9946</v>
      </c>
    </row>
    <row r="31" spans="2:18" ht="12.75">
      <c r="B31" s="3">
        <v>26</v>
      </c>
      <c r="C31" s="4" t="s">
        <v>51</v>
      </c>
      <c r="D31" s="6" t="s">
        <v>52</v>
      </c>
      <c r="E31" s="35">
        <v>906</v>
      </c>
      <c r="F31" s="35"/>
      <c r="G31" s="35">
        <v>890</v>
      </c>
      <c r="H31" s="35">
        <v>782</v>
      </c>
      <c r="I31" s="35">
        <v>859</v>
      </c>
      <c r="J31" s="35">
        <v>722</v>
      </c>
      <c r="K31" s="35">
        <v>785</v>
      </c>
      <c r="L31" s="35">
        <v>922</v>
      </c>
      <c r="M31" s="35">
        <v>971</v>
      </c>
      <c r="N31" s="35">
        <v>982</v>
      </c>
      <c r="O31" s="35">
        <v>1206</v>
      </c>
      <c r="P31" s="35">
        <v>883</v>
      </c>
      <c r="Q31" s="35">
        <v>893</v>
      </c>
      <c r="R31" s="41">
        <f t="shared" si="0"/>
        <v>10801</v>
      </c>
    </row>
    <row r="32" spans="2:18" ht="12.75">
      <c r="B32" s="3">
        <v>27</v>
      </c>
      <c r="C32" s="4" t="s">
        <v>53</v>
      </c>
      <c r="D32" s="6" t="s">
        <v>54</v>
      </c>
      <c r="E32" s="35">
        <v>741</v>
      </c>
      <c r="F32" s="35"/>
      <c r="G32" s="35">
        <v>856</v>
      </c>
      <c r="H32" s="35">
        <v>771</v>
      </c>
      <c r="I32" s="35">
        <v>900</v>
      </c>
      <c r="J32" s="35">
        <v>807</v>
      </c>
      <c r="K32" s="35">
        <v>891</v>
      </c>
      <c r="L32" s="35">
        <v>1025</v>
      </c>
      <c r="M32" s="35">
        <v>1080</v>
      </c>
      <c r="N32" s="35">
        <v>1050</v>
      </c>
      <c r="O32" s="35">
        <v>1084</v>
      </c>
      <c r="P32" s="35">
        <v>901</v>
      </c>
      <c r="Q32" s="35">
        <v>881</v>
      </c>
      <c r="R32" s="41">
        <f t="shared" si="0"/>
        <v>10987</v>
      </c>
    </row>
    <row r="33" spans="2:18" ht="12.75">
      <c r="B33" s="3"/>
      <c r="C33" s="4" t="s">
        <v>206</v>
      </c>
      <c r="D33" s="6" t="s">
        <v>36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>
        <v>1143</v>
      </c>
      <c r="Q33" s="89">
        <v>1127</v>
      </c>
      <c r="R33" s="41"/>
    </row>
    <row r="34" spans="2:18" ht="12.75">
      <c r="B34" s="3">
        <v>28</v>
      </c>
      <c r="C34" s="4" t="s">
        <v>207</v>
      </c>
      <c r="D34" s="45" t="s">
        <v>37</v>
      </c>
      <c r="E34" s="234">
        <v>1578</v>
      </c>
      <c r="F34" s="87"/>
      <c r="G34" s="234">
        <v>1434</v>
      </c>
      <c r="H34" s="234">
        <v>1261</v>
      </c>
      <c r="I34" s="234">
        <v>1563</v>
      </c>
      <c r="J34" s="234">
        <v>1308</v>
      </c>
      <c r="K34" s="234">
        <v>1499</v>
      </c>
      <c r="L34" s="234">
        <v>1634</v>
      </c>
      <c r="M34" s="234">
        <v>1632</v>
      </c>
      <c r="N34" s="234">
        <v>1463</v>
      </c>
      <c r="O34" s="234">
        <v>1492</v>
      </c>
      <c r="P34" s="35">
        <v>696</v>
      </c>
      <c r="Q34" s="35">
        <v>673</v>
      </c>
      <c r="R34" s="41">
        <f t="shared" si="0"/>
        <v>16233</v>
      </c>
    </row>
    <row r="35" spans="2:18" ht="12.75">
      <c r="B35" s="3">
        <v>29</v>
      </c>
      <c r="C35" s="4" t="s">
        <v>208</v>
      </c>
      <c r="D35" s="45" t="s">
        <v>38</v>
      </c>
      <c r="E35" s="235"/>
      <c r="F35" s="88"/>
      <c r="G35" s="235"/>
      <c r="H35" s="235"/>
      <c r="I35" s="235"/>
      <c r="J35" s="235"/>
      <c r="K35" s="235"/>
      <c r="L35" s="235"/>
      <c r="M35" s="235"/>
      <c r="N35" s="235"/>
      <c r="O35" s="235"/>
      <c r="P35" s="35">
        <v>489</v>
      </c>
      <c r="Q35" s="35">
        <v>1267</v>
      </c>
      <c r="R35" s="41"/>
    </row>
    <row r="36" spans="2:18" ht="12.75">
      <c r="B36" s="3">
        <v>30</v>
      </c>
      <c r="C36" s="4" t="s">
        <v>55</v>
      </c>
      <c r="D36" s="19" t="s">
        <v>212</v>
      </c>
      <c r="E36" s="35">
        <v>9165</v>
      </c>
      <c r="F36" s="35"/>
      <c r="G36" s="35">
        <v>7845</v>
      </c>
      <c r="H36" s="35">
        <v>7384</v>
      </c>
      <c r="I36" s="35">
        <v>8010</v>
      </c>
      <c r="J36" s="35">
        <v>7324</v>
      </c>
      <c r="K36" s="35">
        <v>7886</v>
      </c>
      <c r="L36" s="35">
        <v>8504</v>
      </c>
      <c r="M36" s="35">
        <v>8845</v>
      </c>
      <c r="N36" s="35">
        <v>8540</v>
      </c>
      <c r="O36" s="35">
        <v>10303</v>
      </c>
      <c r="P36" s="35">
        <v>7804</v>
      </c>
      <c r="Q36" s="35">
        <v>7029</v>
      </c>
      <c r="R36" s="41">
        <f t="shared" si="0"/>
        <v>98639</v>
      </c>
    </row>
    <row r="37" spans="2:18" ht="12.75">
      <c r="B37" s="3">
        <v>31</v>
      </c>
      <c r="C37" s="4" t="s">
        <v>57</v>
      </c>
      <c r="D37" s="6" t="s">
        <v>58</v>
      </c>
      <c r="E37" s="35">
        <v>3204</v>
      </c>
      <c r="F37" s="35"/>
      <c r="G37" s="35">
        <v>3119</v>
      </c>
      <c r="H37" s="35">
        <v>2753</v>
      </c>
      <c r="I37" s="35">
        <v>3210</v>
      </c>
      <c r="J37" s="35">
        <v>2836</v>
      </c>
      <c r="K37" s="35">
        <v>3096</v>
      </c>
      <c r="L37" s="35">
        <v>3791</v>
      </c>
      <c r="M37" s="35">
        <v>2854</v>
      </c>
      <c r="N37" s="35">
        <v>3235</v>
      </c>
      <c r="O37" s="35">
        <v>3860</v>
      </c>
      <c r="P37" s="35">
        <v>2980</v>
      </c>
      <c r="Q37" s="35">
        <v>2848</v>
      </c>
      <c r="R37" s="41">
        <f t="shared" si="0"/>
        <v>37786</v>
      </c>
    </row>
    <row r="38" spans="2:18" ht="12.75">
      <c r="B38" s="3">
        <v>32</v>
      </c>
      <c r="C38" s="4" t="s">
        <v>59</v>
      </c>
      <c r="D38" s="6" t="s">
        <v>60</v>
      </c>
      <c r="E38" s="35">
        <v>902</v>
      </c>
      <c r="F38" s="35"/>
      <c r="G38" s="35">
        <v>870</v>
      </c>
      <c r="H38" s="35">
        <v>704</v>
      </c>
      <c r="I38" s="35">
        <v>780</v>
      </c>
      <c r="J38" s="35">
        <v>745</v>
      </c>
      <c r="K38" s="35">
        <v>630</v>
      </c>
      <c r="L38" s="35">
        <v>736</v>
      </c>
      <c r="M38" s="35">
        <v>648</v>
      </c>
      <c r="N38" s="35">
        <v>777</v>
      </c>
      <c r="O38" s="35">
        <v>787</v>
      </c>
      <c r="P38" s="35">
        <v>657</v>
      </c>
      <c r="Q38" s="35">
        <v>641</v>
      </c>
      <c r="R38" s="41">
        <f t="shared" si="0"/>
        <v>8877</v>
      </c>
    </row>
    <row r="39" spans="2:18" ht="12.75">
      <c r="B39" s="3">
        <v>33</v>
      </c>
      <c r="C39" s="4" t="s">
        <v>61</v>
      </c>
      <c r="D39" s="6" t="s">
        <v>232</v>
      </c>
      <c r="E39" s="35">
        <v>2378</v>
      </c>
      <c r="F39" s="35"/>
      <c r="G39" s="35">
        <v>2277</v>
      </c>
      <c r="H39" s="35">
        <v>1857</v>
      </c>
      <c r="I39" s="35">
        <v>2138</v>
      </c>
      <c r="J39" s="35">
        <v>2041</v>
      </c>
      <c r="K39" s="35">
        <v>2155</v>
      </c>
      <c r="L39" s="35">
        <v>2253</v>
      </c>
      <c r="M39" s="35">
        <v>2388</v>
      </c>
      <c r="N39" s="35">
        <v>2323</v>
      </c>
      <c r="O39" s="35">
        <v>2777</v>
      </c>
      <c r="P39" s="35">
        <v>2101</v>
      </c>
      <c r="Q39" s="35">
        <v>2047</v>
      </c>
      <c r="R39" s="41">
        <f t="shared" si="0"/>
        <v>26735</v>
      </c>
    </row>
    <row r="40" spans="2:18" ht="12.75">
      <c r="B40" s="3">
        <v>34</v>
      </c>
      <c r="C40" s="4" t="s">
        <v>63</v>
      </c>
      <c r="D40" s="6" t="s">
        <v>64</v>
      </c>
      <c r="E40" s="35">
        <v>1276</v>
      </c>
      <c r="F40" s="35"/>
      <c r="G40" s="35">
        <v>1231</v>
      </c>
      <c r="H40" s="35">
        <v>1184</v>
      </c>
      <c r="I40" s="35">
        <v>1209</v>
      </c>
      <c r="J40" s="35">
        <v>1155</v>
      </c>
      <c r="K40" s="35">
        <v>1271</v>
      </c>
      <c r="L40" s="35">
        <v>1577</v>
      </c>
      <c r="M40" s="35">
        <v>1254</v>
      </c>
      <c r="N40" s="35">
        <v>1251</v>
      </c>
      <c r="O40" s="35">
        <v>1456</v>
      </c>
      <c r="P40" s="35">
        <v>1166</v>
      </c>
      <c r="Q40" s="35">
        <v>1117</v>
      </c>
      <c r="R40" s="41">
        <f t="shared" si="0"/>
        <v>15147</v>
      </c>
    </row>
    <row r="41" spans="2:18" ht="12.75">
      <c r="B41" s="3">
        <v>35</v>
      </c>
      <c r="C41" s="4" t="s">
        <v>65</v>
      </c>
      <c r="D41" s="6" t="s">
        <v>66</v>
      </c>
      <c r="E41" s="36">
        <v>7093</v>
      </c>
      <c r="F41" s="36"/>
      <c r="G41" s="36">
        <v>4633</v>
      </c>
      <c r="H41" s="36">
        <v>4244</v>
      </c>
      <c r="I41" s="36">
        <v>4504</v>
      </c>
      <c r="J41" s="36">
        <v>3883</v>
      </c>
      <c r="K41" s="36">
        <v>4199</v>
      </c>
      <c r="L41" s="36">
        <v>4838</v>
      </c>
      <c r="M41" s="36">
        <v>4575</v>
      </c>
      <c r="N41" s="36">
        <v>4237</v>
      </c>
      <c r="O41" s="36">
        <v>5194</v>
      </c>
      <c r="P41" s="36">
        <v>4285</v>
      </c>
      <c r="Q41" s="36">
        <v>4212</v>
      </c>
      <c r="R41" s="41">
        <f t="shared" si="0"/>
        <v>55897</v>
      </c>
    </row>
    <row r="42" spans="2:18" ht="12.75">
      <c r="B42" s="3">
        <v>36</v>
      </c>
      <c r="C42" s="4" t="s">
        <v>67</v>
      </c>
      <c r="D42" s="6" t="s">
        <v>68</v>
      </c>
      <c r="E42" s="35">
        <v>923</v>
      </c>
      <c r="F42" s="35"/>
      <c r="G42" s="35">
        <v>1104</v>
      </c>
      <c r="H42" s="35">
        <v>957</v>
      </c>
      <c r="I42" s="35">
        <v>1115</v>
      </c>
      <c r="J42" s="35">
        <v>870</v>
      </c>
      <c r="K42" s="35">
        <v>1027</v>
      </c>
      <c r="L42" s="35">
        <v>1299</v>
      </c>
      <c r="M42" s="35">
        <v>933</v>
      </c>
      <c r="N42" s="35">
        <v>1071</v>
      </c>
      <c r="O42" s="35">
        <v>1291</v>
      </c>
      <c r="P42" s="35">
        <v>1040</v>
      </c>
      <c r="Q42" s="35">
        <v>969</v>
      </c>
      <c r="R42" s="41">
        <f t="shared" si="0"/>
        <v>12599</v>
      </c>
    </row>
    <row r="43" spans="2:18" ht="12.75">
      <c r="B43" s="3">
        <v>37</v>
      </c>
      <c r="C43" s="4" t="s">
        <v>69</v>
      </c>
      <c r="D43" s="6" t="s">
        <v>70</v>
      </c>
      <c r="E43" s="35">
        <v>1217</v>
      </c>
      <c r="F43" s="35"/>
      <c r="G43" s="35">
        <v>1478</v>
      </c>
      <c r="H43" s="35">
        <v>1238</v>
      </c>
      <c r="I43" s="35">
        <v>1457</v>
      </c>
      <c r="J43" s="35">
        <v>1205</v>
      </c>
      <c r="K43" s="35">
        <v>1345</v>
      </c>
      <c r="L43" s="35">
        <v>1457</v>
      </c>
      <c r="M43" s="35">
        <v>1437</v>
      </c>
      <c r="N43" s="35">
        <v>1405</v>
      </c>
      <c r="O43" s="35">
        <v>1715</v>
      </c>
      <c r="P43" s="35">
        <v>1345</v>
      </c>
      <c r="Q43" s="35">
        <v>1252</v>
      </c>
      <c r="R43" s="41">
        <f t="shared" si="0"/>
        <v>16551</v>
      </c>
    </row>
    <row r="44" spans="2:18" ht="12.75">
      <c r="B44" s="3">
        <v>38</v>
      </c>
      <c r="C44" s="4" t="s">
        <v>71</v>
      </c>
      <c r="D44" s="6" t="s">
        <v>72</v>
      </c>
      <c r="E44" s="35">
        <v>995</v>
      </c>
      <c r="F44" s="35"/>
      <c r="G44" s="35">
        <v>963</v>
      </c>
      <c r="H44" s="35">
        <v>2163</v>
      </c>
      <c r="I44" s="35">
        <v>1039</v>
      </c>
      <c r="J44" s="35">
        <v>885</v>
      </c>
      <c r="K44" s="35">
        <v>991</v>
      </c>
      <c r="L44" s="35">
        <v>1082</v>
      </c>
      <c r="M44" s="35">
        <v>1149</v>
      </c>
      <c r="N44" s="35">
        <v>1037</v>
      </c>
      <c r="O44" s="35">
        <v>1254</v>
      </c>
      <c r="P44" s="35">
        <v>984</v>
      </c>
      <c r="Q44" s="35">
        <v>882</v>
      </c>
      <c r="R44" s="41">
        <f t="shared" si="0"/>
        <v>13424</v>
      </c>
    </row>
    <row r="45" spans="2:18" ht="12.75">
      <c r="B45" s="3">
        <v>39</v>
      </c>
      <c r="C45" s="4" t="s">
        <v>221</v>
      </c>
      <c r="D45" s="6" t="s">
        <v>73</v>
      </c>
      <c r="E45" s="35">
        <v>687</v>
      </c>
      <c r="F45" s="35"/>
      <c r="G45" s="35">
        <v>669</v>
      </c>
      <c r="H45" s="35">
        <v>553</v>
      </c>
      <c r="I45" s="35">
        <v>660</v>
      </c>
      <c r="J45" s="35">
        <v>392</v>
      </c>
      <c r="K45" s="35">
        <v>490</v>
      </c>
      <c r="L45" s="35">
        <v>623</v>
      </c>
      <c r="M45" s="35">
        <v>627</v>
      </c>
      <c r="N45" s="35">
        <v>673</v>
      </c>
      <c r="O45" s="35">
        <v>801</v>
      </c>
      <c r="P45" s="35">
        <v>571</v>
      </c>
      <c r="Q45" s="35">
        <v>596</v>
      </c>
      <c r="R45" s="41">
        <f t="shared" si="0"/>
        <v>7342</v>
      </c>
    </row>
    <row r="46" spans="2:18" ht="12.75">
      <c r="B46" s="3">
        <v>40</v>
      </c>
      <c r="C46" s="4" t="s">
        <v>74</v>
      </c>
      <c r="D46" s="6" t="s">
        <v>233</v>
      </c>
      <c r="E46" s="35">
        <v>1951</v>
      </c>
      <c r="F46" s="35"/>
      <c r="G46" s="35">
        <v>2274</v>
      </c>
      <c r="H46" s="35">
        <v>1857</v>
      </c>
      <c r="I46" s="35">
        <v>2169</v>
      </c>
      <c r="J46" s="35">
        <v>1959</v>
      </c>
      <c r="K46" s="35">
        <v>2138</v>
      </c>
      <c r="L46" s="35">
        <v>2340</v>
      </c>
      <c r="M46" s="35">
        <v>2406</v>
      </c>
      <c r="N46" s="35">
        <v>2238</v>
      </c>
      <c r="O46" s="35">
        <v>2760</v>
      </c>
      <c r="P46" s="35">
        <v>2199</v>
      </c>
      <c r="Q46" s="35">
        <v>2152</v>
      </c>
      <c r="R46" s="41">
        <f t="shared" si="0"/>
        <v>26443</v>
      </c>
    </row>
    <row r="47" spans="2:18" ht="12.75">
      <c r="B47" s="3">
        <v>41</v>
      </c>
      <c r="C47" s="4" t="s">
        <v>76</v>
      </c>
      <c r="D47" s="6" t="s">
        <v>234</v>
      </c>
      <c r="E47" s="35">
        <v>3201</v>
      </c>
      <c r="F47" s="35"/>
      <c r="G47" s="35">
        <v>3016</v>
      </c>
      <c r="H47" s="35">
        <v>2792</v>
      </c>
      <c r="I47" s="35">
        <v>3117</v>
      </c>
      <c r="J47" s="35">
        <v>2963</v>
      </c>
      <c r="K47" s="35">
        <v>3247</v>
      </c>
      <c r="L47" s="35">
        <v>3286</v>
      </c>
      <c r="M47" s="35">
        <v>3373</v>
      </c>
      <c r="N47" s="35">
        <v>3439</v>
      </c>
      <c r="O47" s="35">
        <v>3740</v>
      </c>
      <c r="P47" s="35">
        <v>3213</v>
      </c>
      <c r="Q47" s="35">
        <v>2827</v>
      </c>
      <c r="R47" s="41">
        <f t="shared" si="0"/>
        <v>38214</v>
      </c>
    </row>
    <row r="48" spans="2:18" ht="12.75">
      <c r="B48" s="3">
        <v>42</v>
      </c>
      <c r="C48" s="4" t="s">
        <v>77</v>
      </c>
      <c r="D48" s="6" t="s">
        <v>78</v>
      </c>
      <c r="E48" s="35">
        <v>1387</v>
      </c>
      <c r="F48" s="35"/>
      <c r="G48" s="35">
        <v>1251</v>
      </c>
      <c r="H48" s="35">
        <v>1141</v>
      </c>
      <c r="I48" s="35">
        <v>1261</v>
      </c>
      <c r="J48" s="35">
        <v>1143</v>
      </c>
      <c r="K48" s="35">
        <v>1222</v>
      </c>
      <c r="L48" s="35">
        <v>1384</v>
      </c>
      <c r="M48" s="35">
        <v>1220</v>
      </c>
      <c r="N48" s="35">
        <v>1222</v>
      </c>
      <c r="O48" s="35">
        <v>1566</v>
      </c>
      <c r="P48" s="35">
        <v>1204</v>
      </c>
      <c r="Q48" s="35">
        <v>1184</v>
      </c>
      <c r="R48" s="41">
        <f t="shared" si="0"/>
        <v>15185</v>
      </c>
    </row>
    <row r="49" spans="2:18" ht="12.75">
      <c r="B49" s="3">
        <v>43</v>
      </c>
      <c r="C49" s="4" t="s">
        <v>79</v>
      </c>
      <c r="D49" s="6" t="s">
        <v>80</v>
      </c>
      <c r="E49" s="35">
        <v>1551</v>
      </c>
      <c r="F49" s="35"/>
      <c r="G49" s="35">
        <v>1459</v>
      </c>
      <c r="H49" s="35">
        <v>1382</v>
      </c>
      <c r="I49" s="35">
        <v>1435</v>
      </c>
      <c r="J49" s="35">
        <v>1268</v>
      </c>
      <c r="K49" s="35">
        <v>1322</v>
      </c>
      <c r="L49" s="35">
        <v>1439</v>
      </c>
      <c r="M49" s="35">
        <v>1407</v>
      </c>
      <c r="N49" s="35">
        <v>1512</v>
      </c>
      <c r="O49" s="35">
        <v>1774</v>
      </c>
      <c r="P49" s="35">
        <v>1390</v>
      </c>
      <c r="Q49" s="35">
        <v>1283</v>
      </c>
      <c r="R49" s="41">
        <f t="shared" si="0"/>
        <v>17222</v>
      </c>
    </row>
    <row r="50" spans="2:18" ht="12.75">
      <c r="B50" s="3">
        <v>44</v>
      </c>
      <c r="C50" s="4" t="s">
        <v>81</v>
      </c>
      <c r="D50" s="6" t="s">
        <v>82</v>
      </c>
      <c r="E50" s="35">
        <v>1337</v>
      </c>
      <c r="F50" s="35"/>
      <c r="G50" s="35">
        <v>1265</v>
      </c>
      <c r="H50" s="35">
        <v>1154</v>
      </c>
      <c r="I50" s="35">
        <v>1309</v>
      </c>
      <c r="J50" s="35">
        <v>1061</v>
      </c>
      <c r="K50" s="35">
        <v>1296</v>
      </c>
      <c r="L50" s="35">
        <v>1446</v>
      </c>
      <c r="M50" s="35">
        <v>1495</v>
      </c>
      <c r="N50" s="35">
        <v>1357</v>
      </c>
      <c r="O50" s="35">
        <v>1544</v>
      </c>
      <c r="P50" s="35">
        <v>1199</v>
      </c>
      <c r="Q50" s="35">
        <v>1131</v>
      </c>
      <c r="R50" s="41">
        <f t="shared" si="0"/>
        <v>15594</v>
      </c>
    </row>
    <row r="51" spans="2:18" ht="12.75">
      <c r="B51" s="3">
        <v>45</v>
      </c>
      <c r="C51" s="4" t="s">
        <v>83</v>
      </c>
      <c r="D51" s="6" t="s">
        <v>84</v>
      </c>
      <c r="E51" s="35">
        <v>671</v>
      </c>
      <c r="F51" s="35"/>
      <c r="G51" s="35">
        <v>745</v>
      </c>
      <c r="H51" s="35">
        <v>835</v>
      </c>
      <c r="I51" s="35">
        <v>627</v>
      </c>
      <c r="J51" s="35">
        <v>670</v>
      </c>
      <c r="K51" s="35">
        <v>747</v>
      </c>
      <c r="L51" s="35">
        <v>888</v>
      </c>
      <c r="M51" s="35">
        <v>881</v>
      </c>
      <c r="N51" s="35">
        <v>551</v>
      </c>
      <c r="O51" s="35">
        <v>675</v>
      </c>
      <c r="P51" s="35">
        <v>711</v>
      </c>
      <c r="Q51" s="35">
        <v>799</v>
      </c>
      <c r="R51" s="41">
        <f t="shared" si="0"/>
        <v>8800</v>
      </c>
    </row>
    <row r="52" spans="2:18" ht="12.75">
      <c r="B52" s="3">
        <v>46</v>
      </c>
      <c r="C52" s="4" t="s">
        <v>85</v>
      </c>
      <c r="D52" s="6" t="s">
        <v>235</v>
      </c>
      <c r="E52" s="35">
        <v>2437</v>
      </c>
      <c r="F52" s="35"/>
      <c r="G52" s="35">
        <v>2336</v>
      </c>
      <c r="H52" s="35">
        <v>2059</v>
      </c>
      <c r="I52" s="35">
        <v>2252</v>
      </c>
      <c r="J52" s="35">
        <v>1945</v>
      </c>
      <c r="K52" s="35">
        <v>2109</v>
      </c>
      <c r="L52" s="35">
        <v>2162</v>
      </c>
      <c r="M52" s="35">
        <v>2316</v>
      </c>
      <c r="N52" s="35">
        <v>2137</v>
      </c>
      <c r="O52" s="35">
        <v>2618</v>
      </c>
      <c r="P52" s="35">
        <v>2052</v>
      </c>
      <c r="Q52" s="35">
        <v>2104</v>
      </c>
      <c r="R52" s="41">
        <f t="shared" si="0"/>
        <v>26527</v>
      </c>
    </row>
    <row r="53" spans="2:18" ht="12.75">
      <c r="B53" s="3">
        <v>47</v>
      </c>
      <c r="C53" s="4" t="s">
        <v>87</v>
      </c>
      <c r="D53" s="6" t="s">
        <v>88</v>
      </c>
      <c r="E53" s="35">
        <v>1348</v>
      </c>
      <c r="F53" s="35"/>
      <c r="G53" s="35">
        <v>1348</v>
      </c>
      <c r="H53" s="35">
        <v>1220</v>
      </c>
      <c r="I53" s="35">
        <v>1372</v>
      </c>
      <c r="J53" s="35">
        <v>1291</v>
      </c>
      <c r="K53" s="35">
        <v>1364</v>
      </c>
      <c r="L53" s="35">
        <v>1410</v>
      </c>
      <c r="M53" s="35">
        <v>1434</v>
      </c>
      <c r="N53" s="35">
        <v>1374</v>
      </c>
      <c r="O53" s="35">
        <v>1900</v>
      </c>
      <c r="P53" s="35">
        <v>1344</v>
      </c>
      <c r="Q53" s="35">
        <v>1280</v>
      </c>
      <c r="R53" s="41">
        <f t="shared" si="0"/>
        <v>16685</v>
      </c>
    </row>
    <row r="54" spans="2:18" ht="12.75">
      <c r="B54" s="3">
        <v>48</v>
      </c>
      <c r="C54" s="4" t="s">
        <v>89</v>
      </c>
      <c r="D54" s="6" t="s">
        <v>90</v>
      </c>
      <c r="E54" s="35">
        <v>1393</v>
      </c>
      <c r="F54" s="35"/>
      <c r="G54" s="35">
        <v>1321</v>
      </c>
      <c r="H54" s="35">
        <v>1190</v>
      </c>
      <c r="I54" s="35">
        <v>1283</v>
      </c>
      <c r="J54" s="35">
        <v>1145</v>
      </c>
      <c r="K54" s="35">
        <v>1319</v>
      </c>
      <c r="L54" s="35">
        <v>1352</v>
      </c>
      <c r="M54" s="35">
        <v>1392</v>
      </c>
      <c r="N54" s="35">
        <v>1397</v>
      </c>
      <c r="O54" s="35">
        <v>1687</v>
      </c>
      <c r="P54" s="35">
        <v>1283</v>
      </c>
      <c r="Q54" s="35">
        <v>1180</v>
      </c>
      <c r="R54" s="41">
        <f t="shared" si="0"/>
        <v>15942</v>
      </c>
    </row>
    <row r="55" spans="2:18" ht="12.75">
      <c r="B55" s="3">
        <v>49</v>
      </c>
      <c r="C55" s="4" t="s">
        <v>91</v>
      </c>
      <c r="D55" s="6" t="s">
        <v>92</v>
      </c>
      <c r="E55" s="35">
        <v>1274</v>
      </c>
      <c r="F55" s="35"/>
      <c r="G55" s="35">
        <v>1255</v>
      </c>
      <c r="H55" s="35">
        <v>1092</v>
      </c>
      <c r="I55" s="35">
        <v>1165</v>
      </c>
      <c r="J55" s="35">
        <v>1017</v>
      </c>
      <c r="K55" s="35">
        <v>1108</v>
      </c>
      <c r="L55" s="35">
        <v>1288</v>
      </c>
      <c r="M55" s="35">
        <v>1242</v>
      </c>
      <c r="N55" s="35">
        <v>1266</v>
      </c>
      <c r="O55" s="35">
        <v>1452</v>
      </c>
      <c r="P55" s="35">
        <v>1129</v>
      </c>
      <c r="Q55" s="35">
        <v>1078</v>
      </c>
      <c r="R55" s="41">
        <f t="shared" si="0"/>
        <v>14366</v>
      </c>
    </row>
    <row r="56" spans="2:18" ht="12.75">
      <c r="B56" s="3">
        <v>50</v>
      </c>
      <c r="C56" s="4" t="s">
        <v>93</v>
      </c>
      <c r="D56" s="6" t="s">
        <v>94</v>
      </c>
      <c r="E56" s="35">
        <v>883</v>
      </c>
      <c r="F56" s="35"/>
      <c r="G56" s="35">
        <v>810</v>
      </c>
      <c r="H56" s="35">
        <v>666</v>
      </c>
      <c r="I56" s="35">
        <v>886</v>
      </c>
      <c r="J56" s="35">
        <v>664</v>
      </c>
      <c r="K56" s="35">
        <v>630</v>
      </c>
      <c r="L56" s="35">
        <v>751</v>
      </c>
      <c r="M56" s="35">
        <v>744</v>
      </c>
      <c r="N56" s="35">
        <v>715</v>
      </c>
      <c r="O56" s="35">
        <v>840</v>
      </c>
      <c r="P56" s="35">
        <v>666</v>
      </c>
      <c r="Q56" s="35">
        <v>587</v>
      </c>
      <c r="R56" s="41">
        <f t="shared" si="0"/>
        <v>8842</v>
      </c>
    </row>
    <row r="57" spans="2:18" ht="12.75">
      <c r="B57" s="3">
        <v>51</v>
      </c>
      <c r="C57" s="4" t="s">
        <v>167</v>
      </c>
      <c r="D57" s="6" t="s">
        <v>95</v>
      </c>
      <c r="E57" s="35">
        <v>1613</v>
      </c>
      <c r="F57" s="35"/>
      <c r="G57" s="35">
        <v>1556</v>
      </c>
      <c r="H57" s="35">
        <v>1399</v>
      </c>
      <c r="I57" s="35">
        <v>1559</v>
      </c>
      <c r="J57" s="35">
        <v>1331</v>
      </c>
      <c r="K57" s="35">
        <v>1530</v>
      </c>
      <c r="L57" s="35">
        <v>1703</v>
      </c>
      <c r="M57" s="35">
        <v>1694</v>
      </c>
      <c r="N57" s="35">
        <v>1653</v>
      </c>
      <c r="O57" s="35">
        <v>1918</v>
      </c>
      <c r="P57" s="35">
        <v>1512</v>
      </c>
      <c r="Q57" s="35">
        <v>1480</v>
      </c>
      <c r="R57" s="41">
        <f t="shared" si="0"/>
        <v>18948</v>
      </c>
    </row>
    <row r="58" spans="2:18" ht="12.75">
      <c r="B58" s="3">
        <v>52</v>
      </c>
      <c r="C58" s="4" t="s">
        <v>96</v>
      </c>
      <c r="D58" s="6" t="s">
        <v>236</v>
      </c>
      <c r="E58" s="35">
        <v>4077</v>
      </c>
      <c r="F58" s="35"/>
      <c r="G58" s="35">
        <v>3709</v>
      </c>
      <c r="H58" s="35">
        <v>3300</v>
      </c>
      <c r="I58" s="35">
        <v>3446</v>
      </c>
      <c r="J58" s="35">
        <v>3018</v>
      </c>
      <c r="K58" s="35">
        <v>3362</v>
      </c>
      <c r="L58" s="35">
        <v>3405</v>
      </c>
      <c r="M58" s="35">
        <v>3944</v>
      </c>
      <c r="N58" s="35">
        <v>3860</v>
      </c>
      <c r="O58" s="35">
        <v>4667</v>
      </c>
      <c r="P58" s="35">
        <v>3301</v>
      </c>
      <c r="Q58" s="35">
        <v>3189</v>
      </c>
      <c r="R58" s="41">
        <f t="shared" si="0"/>
        <v>43278</v>
      </c>
    </row>
    <row r="59" spans="2:18" ht="12.75">
      <c r="B59" s="3">
        <v>53</v>
      </c>
      <c r="C59" s="4" t="s">
        <v>98</v>
      </c>
      <c r="D59" s="6" t="s">
        <v>99</v>
      </c>
      <c r="E59" s="35">
        <v>799</v>
      </c>
      <c r="F59" s="35"/>
      <c r="G59" s="35">
        <v>910</v>
      </c>
      <c r="H59" s="35">
        <v>953</v>
      </c>
      <c r="I59" s="35">
        <v>819</v>
      </c>
      <c r="J59" s="35">
        <v>835</v>
      </c>
      <c r="K59" s="35">
        <v>876</v>
      </c>
      <c r="L59" s="35">
        <v>882</v>
      </c>
      <c r="M59" s="35">
        <v>918</v>
      </c>
      <c r="N59" s="35">
        <v>922</v>
      </c>
      <c r="O59" s="35">
        <v>1026</v>
      </c>
      <c r="P59" s="35">
        <v>701</v>
      </c>
      <c r="Q59" s="35">
        <v>664</v>
      </c>
      <c r="R59" s="41">
        <f t="shared" si="0"/>
        <v>10305</v>
      </c>
    </row>
    <row r="60" spans="2:18" ht="12.75">
      <c r="B60" s="3">
        <v>54</v>
      </c>
      <c r="C60" s="4" t="s">
        <v>100</v>
      </c>
      <c r="D60" s="6" t="s">
        <v>101</v>
      </c>
      <c r="E60" s="35">
        <v>4080</v>
      </c>
      <c r="F60" s="35"/>
      <c r="G60" s="35">
        <v>4692</v>
      </c>
      <c r="H60" s="35">
        <v>3767</v>
      </c>
      <c r="I60" s="35">
        <v>3897</v>
      </c>
      <c r="J60" s="35">
        <v>3430</v>
      </c>
      <c r="K60" s="35">
        <v>1878</v>
      </c>
      <c r="L60" s="35">
        <v>3358</v>
      </c>
      <c r="M60" s="35">
        <v>3408</v>
      </c>
      <c r="N60" s="35">
        <v>3380</v>
      </c>
      <c r="O60" s="35">
        <v>6197</v>
      </c>
      <c r="P60" s="35">
        <v>3458</v>
      </c>
      <c r="Q60" s="35">
        <v>3431</v>
      </c>
      <c r="R60" s="41">
        <f t="shared" si="0"/>
        <v>44976</v>
      </c>
    </row>
    <row r="61" spans="2:18" ht="12.75">
      <c r="B61" s="3">
        <v>55</v>
      </c>
      <c r="C61" s="4" t="s">
        <v>102</v>
      </c>
      <c r="D61" s="6" t="s">
        <v>103</v>
      </c>
      <c r="E61" s="35">
        <v>145</v>
      </c>
      <c r="F61" s="35"/>
      <c r="G61" s="35">
        <v>184</v>
      </c>
      <c r="H61" s="35">
        <v>154</v>
      </c>
      <c r="I61" s="35">
        <v>142</v>
      </c>
      <c r="J61" s="35">
        <v>124</v>
      </c>
      <c r="K61" s="35">
        <v>159</v>
      </c>
      <c r="L61" s="35">
        <v>161</v>
      </c>
      <c r="M61" s="35">
        <v>157</v>
      </c>
      <c r="N61" s="35">
        <v>158</v>
      </c>
      <c r="O61" s="35">
        <v>165</v>
      </c>
      <c r="P61" s="35">
        <v>132</v>
      </c>
      <c r="Q61" s="35">
        <v>121</v>
      </c>
      <c r="R61" s="41">
        <f t="shared" si="0"/>
        <v>1802</v>
      </c>
    </row>
    <row r="62" spans="2:18" ht="12.75">
      <c r="B62" s="3">
        <v>56</v>
      </c>
      <c r="C62" s="4" t="s">
        <v>104</v>
      </c>
      <c r="D62" s="6" t="s">
        <v>237</v>
      </c>
      <c r="E62" s="35">
        <v>16247</v>
      </c>
      <c r="F62" s="35">
        <v>-4247</v>
      </c>
      <c r="G62" s="35">
        <v>1067</v>
      </c>
      <c r="H62" s="35">
        <v>7488</v>
      </c>
      <c r="I62" s="35">
        <v>7849</v>
      </c>
      <c r="J62" s="35">
        <v>6945</v>
      </c>
      <c r="K62" s="35">
        <v>7612</v>
      </c>
      <c r="L62" s="35">
        <v>8050</v>
      </c>
      <c r="M62" s="35">
        <v>8346</v>
      </c>
      <c r="N62" s="35">
        <v>8282</v>
      </c>
      <c r="O62" s="35">
        <v>9972</v>
      </c>
      <c r="P62" s="35">
        <v>7320</v>
      </c>
      <c r="Q62" s="35">
        <v>7275</v>
      </c>
      <c r="R62" s="41">
        <f t="shared" si="0"/>
        <v>92206</v>
      </c>
    </row>
    <row r="63" spans="2:18" ht="12.75">
      <c r="B63" s="3">
        <v>57</v>
      </c>
      <c r="C63" s="4" t="s">
        <v>106</v>
      </c>
      <c r="D63" s="6" t="s">
        <v>238</v>
      </c>
      <c r="E63" s="35">
        <v>3632</v>
      </c>
      <c r="F63" s="35"/>
      <c r="G63" s="35">
        <v>3366</v>
      </c>
      <c r="H63" s="35">
        <v>2832</v>
      </c>
      <c r="I63" s="35">
        <v>3327</v>
      </c>
      <c r="J63" s="35">
        <v>2989</v>
      </c>
      <c r="K63" s="35">
        <v>3417</v>
      </c>
      <c r="L63" s="35">
        <v>3741</v>
      </c>
      <c r="M63" s="35">
        <v>3652</v>
      </c>
      <c r="N63" s="35">
        <v>3511</v>
      </c>
      <c r="O63" s="35">
        <v>4267</v>
      </c>
      <c r="P63" s="35">
        <v>3371</v>
      </c>
      <c r="Q63" s="35">
        <v>2859</v>
      </c>
      <c r="R63" s="41">
        <f t="shared" si="0"/>
        <v>40964</v>
      </c>
    </row>
    <row r="64" spans="2:18" ht="12.75">
      <c r="B64" s="3">
        <v>58</v>
      </c>
      <c r="C64" s="4" t="s">
        <v>108</v>
      </c>
      <c r="D64" s="6" t="s">
        <v>215</v>
      </c>
      <c r="E64" s="35">
        <v>3896</v>
      </c>
      <c r="F64" s="35"/>
      <c r="G64" s="35">
        <v>4174</v>
      </c>
      <c r="H64" s="35">
        <v>3532</v>
      </c>
      <c r="I64" s="35">
        <v>3560</v>
      </c>
      <c r="J64" s="35">
        <v>3284</v>
      </c>
      <c r="K64" s="35">
        <v>3571</v>
      </c>
      <c r="L64" s="35">
        <v>4054</v>
      </c>
      <c r="M64" s="35">
        <v>3861</v>
      </c>
      <c r="N64" s="35">
        <v>3631</v>
      </c>
      <c r="O64" s="35">
        <v>4472</v>
      </c>
      <c r="P64" s="35">
        <v>3328</v>
      </c>
      <c r="Q64" s="35">
        <v>3242</v>
      </c>
      <c r="R64" s="41">
        <f t="shared" si="0"/>
        <v>44605</v>
      </c>
    </row>
    <row r="65" spans="2:18" ht="12.75">
      <c r="B65" s="3">
        <v>59</v>
      </c>
      <c r="C65" s="4" t="s">
        <v>110</v>
      </c>
      <c r="D65" s="6" t="s">
        <v>111</v>
      </c>
      <c r="E65" s="35">
        <v>641</v>
      </c>
      <c r="F65" s="35"/>
      <c r="G65" s="35">
        <v>787</v>
      </c>
      <c r="H65" s="35">
        <v>734</v>
      </c>
      <c r="I65" s="35">
        <v>717</v>
      </c>
      <c r="J65" s="35">
        <v>651</v>
      </c>
      <c r="K65" s="35">
        <v>697</v>
      </c>
      <c r="L65" s="35">
        <v>824</v>
      </c>
      <c r="M65" s="35">
        <v>818</v>
      </c>
      <c r="N65" s="35">
        <v>836</v>
      </c>
      <c r="O65" s="35">
        <v>920</v>
      </c>
      <c r="P65" s="35">
        <v>655</v>
      </c>
      <c r="Q65" s="35">
        <v>669</v>
      </c>
      <c r="R65" s="41">
        <f t="shared" si="0"/>
        <v>8949</v>
      </c>
    </row>
    <row r="66" spans="2:18" ht="12.75">
      <c r="B66" s="3">
        <v>60</v>
      </c>
      <c r="C66" s="4" t="s">
        <v>112</v>
      </c>
      <c r="D66" s="6" t="s">
        <v>239</v>
      </c>
      <c r="E66" s="35">
        <v>3534</v>
      </c>
      <c r="F66" s="35"/>
      <c r="G66" s="35">
        <v>4405</v>
      </c>
      <c r="H66" s="35">
        <v>3356</v>
      </c>
      <c r="I66" s="35">
        <v>3576</v>
      </c>
      <c r="J66" s="35">
        <v>3186</v>
      </c>
      <c r="K66" s="35">
        <v>3515</v>
      </c>
      <c r="L66" s="35">
        <v>3991</v>
      </c>
      <c r="M66" s="35">
        <v>3823</v>
      </c>
      <c r="N66" s="35">
        <v>3840</v>
      </c>
      <c r="O66" s="35">
        <v>4987</v>
      </c>
      <c r="P66" s="35">
        <v>3727</v>
      </c>
      <c r="Q66" s="35">
        <v>3794</v>
      </c>
      <c r="R66" s="41">
        <f t="shared" si="0"/>
        <v>45734</v>
      </c>
    </row>
    <row r="67" spans="2:18" ht="12.75">
      <c r="B67" s="3">
        <v>61</v>
      </c>
      <c r="C67" s="4" t="s">
        <v>209</v>
      </c>
      <c r="D67" s="6" t="s">
        <v>201</v>
      </c>
      <c r="E67" s="35">
        <v>454</v>
      </c>
      <c r="F67" s="35"/>
      <c r="G67" s="35">
        <v>511</v>
      </c>
      <c r="H67" s="35">
        <v>421</v>
      </c>
      <c r="I67" s="35">
        <v>499</v>
      </c>
      <c r="J67" s="35">
        <v>473</v>
      </c>
      <c r="K67" s="35">
        <v>517</v>
      </c>
      <c r="L67" s="35">
        <v>517</v>
      </c>
      <c r="M67" s="35">
        <v>511</v>
      </c>
      <c r="N67" s="35">
        <v>515</v>
      </c>
      <c r="O67" s="35">
        <v>554</v>
      </c>
      <c r="P67" s="35">
        <v>454</v>
      </c>
      <c r="Q67" s="35">
        <v>452</v>
      </c>
      <c r="R67" s="41">
        <f t="shared" si="0"/>
        <v>5878</v>
      </c>
    </row>
    <row r="68" spans="2:18" ht="12.75">
      <c r="B68" s="3">
        <v>62</v>
      </c>
      <c r="C68" s="4" t="s">
        <v>114</v>
      </c>
      <c r="D68" s="6" t="s">
        <v>115</v>
      </c>
      <c r="E68" s="35">
        <v>1234</v>
      </c>
      <c r="F68" s="35"/>
      <c r="G68" s="35">
        <v>1429</v>
      </c>
      <c r="H68" s="35">
        <v>1109</v>
      </c>
      <c r="I68" s="35">
        <v>1142</v>
      </c>
      <c r="J68" s="35">
        <v>1022</v>
      </c>
      <c r="K68" s="35">
        <v>1119</v>
      </c>
      <c r="L68" s="35">
        <v>1266</v>
      </c>
      <c r="M68" s="35">
        <v>1179</v>
      </c>
      <c r="N68" s="35">
        <v>1156</v>
      </c>
      <c r="O68" s="35">
        <v>1392</v>
      </c>
      <c r="P68" s="35">
        <v>1012</v>
      </c>
      <c r="Q68" s="35">
        <v>1004</v>
      </c>
      <c r="R68" s="41">
        <f t="shared" si="0"/>
        <v>14064</v>
      </c>
    </row>
    <row r="69" spans="2:18" ht="12.75">
      <c r="B69" s="3">
        <v>63</v>
      </c>
      <c r="C69" s="4" t="s">
        <v>116</v>
      </c>
      <c r="D69" s="6" t="s">
        <v>117</v>
      </c>
      <c r="E69" s="35">
        <v>1765</v>
      </c>
      <c r="F69" s="35"/>
      <c r="G69" s="35">
        <v>2503</v>
      </c>
      <c r="H69" s="35">
        <v>1717</v>
      </c>
      <c r="I69" s="35">
        <v>1041</v>
      </c>
      <c r="J69" s="35">
        <v>912</v>
      </c>
      <c r="K69" s="35">
        <v>1667</v>
      </c>
      <c r="L69" s="35">
        <v>940</v>
      </c>
      <c r="M69" s="35">
        <v>1103</v>
      </c>
      <c r="N69" s="35">
        <v>1134</v>
      </c>
      <c r="O69" s="35">
        <v>986</v>
      </c>
      <c r="P69" s="35">
        <v>1376</v>
      </c>
      <c r="Q69" s="35">
        <v>969</v>
      </c>
      <c r="R69" s="41">
        <f t="shared" si="0"/>
        <v>16113</v>
      </c>
    </row>
    <row r="70" spans="2:18" ht="12.75">
      <c r="B70" s="3">
        <v>64</v>
      </c>
      <c r="C70" s="4" t="s">
        <v>118</v>
      </c>
      <c r="D70" s="6" t="s">
        <v>119</v>
      </c>
      <c r="E70" s="232">
        <v>1339</v>
      </c>
      <c r="F70" s="89"/>
      <c r="G70" s="232">
        <v>1633</v>
      </c>
      <c r="H70" s="232">
        <v>1540</v>
      </c>
      <c r="I70" s="232">
        <v>995</v>
      </c>
      <c r="J70" s="232">
        <v>1098</v>
      </c>
      <c r="K70" s="232">
        <v>1291</v>
      </c>
      <c r="L70" s="232">
        <v>1326</v>
      </c>
      <c r="M70" s="232">
        <v>1449</v>
      </c>
      <c r="N70" s="232">
        <v>1471</v>
      </c>
      <c r="O70" s="232">
        <v>1237</v>
      </c>
      <c r="P70" s="232">
        <v>1447</v>
      </c>
      <c r="Q70" s="232">
        <v>1036</v>
      </c>
      <c r="R70" s="41">
        <f t="shared" si="0"/>
        <v>15862</v>
      </c>
    </row>
    <row r="71" spans="2:18" ht="12.75">
      <c r="B71" s="3">
        <v>65</v>
      </c>
      <c r="C71" s="4" t="s">
        <v>120</v>
      </c>
      <c r="D71" s="6" t="s">
        <v>121</v>
      </c>
      <c r="E71" s="233"/>
      <c r="F71" s="50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41"/>
    </row>
    <row r="72" spans="2:18" ht="12.75">
      <c r="B72" s="3">
        <v>66</v>
      </c>
      <c r="C72" s="4" t="s">
        <v>122</v>
      </c>
      <c r="D72" s="6" t="s">
        <v>123</v>
      </c>
      <c r="E72" s="35">
        <v>711</v>
      </c>
      <c r="F72" s="35"/>
      <c r="G72" s="35">
        <v>890</v>
      </c>
      <c r="H72" s="35">
        <v>726</v>
      </c>
      <c r="I72" s="35">
        <v>808</v>
      </c>
      <c r="J72" s="35">
        <v>737</v>
      </c>
      <c r="K72" s="35">
        <v>819</v>
      </c>
      <c r="L72" s="35">
        <v>937</v>
      </c>
      <c r="M72" s="35">
        <v>938</v>
      </c>
      <c r="N72" s="35">
        <v>863</v>
      </c>
      <c r="O72" s="35">
        <v>1042</v>
      </c>
      <c r="P72" s="35">
        <v>719</v>
      </c>
      <c r="Q72" s="35">
        <v>732</v>
      </c>
      <c r="R72" s="41">
        <f t="shared" si="0"/>
        <v>9922</v>
      </c>
    </row>
    <row r="73" spans="2:18" ht="12.75">
      <c r="B73" s="3">
        <v>67</v>
      </c>
      <c r="C73" s="4" t="s">
        <v>124</v>
      </c>
      <c r="D73" s="6" t="s">
        <v>240</v>
      </c>
      <c r="E73" s="35">
        <v>3257</v>
      </c>
      <c r="F73" s="35"/>
      <c r="G73" s="35">
        <v>4696</v>
      </c>
      <c r="H73" s="35">
        <v>4780</v>
      </c>
      <c r="I73" s="35">
        <v>4673</v>
      </c>
      <c r="J73" s="35">
        <v>4100</v>
      </c>
      <c r="K73" s="35">
        <v>4221</v>
      </c>
      <c r="L73" s="35">
        <v>4599</v>
      </c>
      <c r="M73" s="35">
        <v>4518</v>
      </c>
      <c r="N73" s="35">
        <v>4658</v>
      </c>
      <c r="O73" s="35">
        <v>5514</v>
      </c>
      <c r="P73" s="35">
        <v>3937</v>
      </c>
      <c r="Q73" s="35">
        <v>3765</v>
      </c>
      <c r="R73" s="41">
        <f aca="true" t="shared" si="1" ref="R73:R95">SUM(E73:Q73)</f>
        <v>52718</v>
      </c>
    </row>
    <row r="74" spans="2:18" ht="12.75">
      <c r="B74" s="3">
        <v>68</v>
      </c>
      <c r="C74" s="4" t="s">
        <v>126</v>
      </c>
      <c r="D74" s="6" t="s">
        <v>127</v>
      </c>
      <c r="E74" s="35">
        <v>1391</v>
      </c>
      <c r="F74" s="35"/>
      <c r="G74" s="35">
        <v>1571</v>
      </c>
      <c r="H74" s="35">
        <v>1307</v>
      </c>
      <c r="I74" s="35">
        <v>1497</v>
      </c>
      <c r="J74" s="35">
        <v>1265</v>
      </c>
      <c r="K74" s="35">
        <v>1279</v>
      </c>
      <c r="L74" s="35">
        <v>1396</v>
      </c>
      <c r="M74" s="35">
        <v>1491</v>
      </c>
      <c r="N74" s="35">
        <v>1416</v>
      </c>
      <c r="O74" s="35">
        <v>1779</v>
      </c>
      <c r="P74" s="35">
        <v>1384</v>
      </c>
      <c r="Q74" s="35">
        <v>1383</v>
      </c>
      <c r="R74" s="41">
        <f t="shared" si="1"/>
        <v>17159</v>
      </c>
    </row>
    <row r="75" spans="2:18" ht="12.75">
      <c r="B75" s="3">
        <v>69</v>
      </c>
      <c r="C75" s="4" t="s">
        <v>202</v>
      </c>
      <c r="D75" s="6" t="s">
        <v>128</v>
      </c>
      <c r="E75" s="35">
        <v>1410</v>
      </c>
      <c r="F75" s="35"/>
      <c r="G75" s="35">
        <v>1585</v>
      </c>
      <c r="H75" s="35">
        <v>1320</v>
      </c>
      <c r="I75" s="35">
        <v>1470</v>
      </c>
      <c r="J75" s="35">
        <v>1252</v>
      </c>
      <c r="K75" s="35">
        <v>1297</v>
      </c>
      <c r="L75" s="35">
        <v>1453</v>
      </c>
      <c r="M75" s="35">
        <v>1453</v>
      </c>
      <c r="N75" s="35">
        <v>1382</v>
      </c>
      <c r="O75" s="35">
        <v>1718</v>
      </c>
      <c r="P75" s="35">
        <v>1382</v>
      </c>
      <c r="Q75" s="35">
        <v>1213</v>
      </c>
      <c r="R75" s="41">
        <f t="shared" si="1"/>
        <v>16935</v>
      </c>
    </row>
    <row r="76" spans="2:18" ht="12.75">
      <c r="B76" s="3">
        <v>70</v>
      </c>
      <c r="C76" s="4" t="s">
        <v>168</v>
      </c>
      <c r="D76" s="6" t="s">
        <v>129</v>
      </c>
      <c r="E76" s="35">
        <v>692</v>
      </c>
      <c r="F76" s="35"/>
      <c r="G76" s="35">
        <v>744</v>
      </c>
      <c r="H76" s="35">
        <v>530</v>
      </c>
      <c r="I76" s="35">
        <v>618</v>
      </c>
      <c r="J76" s="35">
        <v>526</v>
      </c>
      <c r="K76" s="35">
        <v>535</v>
      </c>
      <c r="L76" s="35">
        <v>636</v>
      </c>
      <c r="M76" s="35">
        <v>802</v>
      </c>
      <c r="N76" s="35">
        <v>796</v>
      </c>
      <c r="O76" s="35">
        <v>955</v>
      </c>
      <c r="P76" s="35">
        <v>719</v>
      </c>
      <c r="Q76" s="35">
        <v>647</v>
      </c>
      <c r="R76" s="41">
        <f t="shared" si="1"/>
        <v>8200</v>
      </c>
    </row>
    <row r="77" spans="2:18" ht="12.75">
      <c r="B77" s="3">
        <v>71</v>
      </c>
      <c r="C77" s="4" t="s">
        <v>130</v>
      </c>
      <c r="D77" s="6" t="s">
        <v>241</v>
      </c>
      <c r="E77" s="35">
        <v>3217</v>
      </c>
      <c r="F77" s="35"/>
      <c r="G77" s="35">
        <v>3427</v>
      </c>
      <c r="H77" s="35">
        <v>2832</v>
      </c>
      <c r="I77" s="35">
        <v>3408</v>
      </c>
      <c r="J77" s="35">
        <v>2938</v>
      </c>
      <c r="K77" s="35">
        <v>3125</v>
      </c>
      <c r="L77" s="35">
        <v>3589</v>
      </c>
      <c r="M77" s="35">
        <v>3572</v>
      </c>
      <c r="N77" s="35">
        <v>3423</v>
      </c>
      <c r="O77" s="35">
        <v>4201</v>
      </c>
      <c r="P77" s="35">
        <v>3267</v>
      </c>
      <c r="Q77" s="35">
        <v>2915</v>
      </c>
      <c r="R77" s="41">
        <f t="shared" si="1"/>
        <v>39914</v>
      </c>
    </row>
    <row r="78" spans="2:18" ht="12.75">
      <c r="B78" s="3">
        <v>72</v>
      </c>
      <c r="C78" s="4" t="s">
        <v>132</v>
      </c>
      <c r="D78" s="6" t="s">
        <v>133</v>
      </c>
      <c r="E78" s="35">
        <v>3105</v>
      </c>
      <c r="F78" s="35"/>
      <c r="G78" s="35">
        <v>3391</v>
      </c>
      <c r="H78" s="35">
        <v>2866</v>
      </c>
      <c r="I78" s="35">
        <v>3245</v>
      </c>
      <c r="J78" s="35">
        <v>2938</v>
      </c>
      <c r="K78" s="35">
        <v>2881</v>
      </c>
      <c r="L78" s="35">
        <v>3235</v>
      </c>
      <c r="M78" s="35">
        <v>3298</v>
      </c>
      <c r="N78" s="35">
        <v>3351</v>
      </c>
      <c r="O78" s="35">
        <v>3950</v>
      </c>
      <c r="P78" s="35">
        <v>3222</v>
      </c>
      <c r="Q78" s="35">
        <v>2890</v>
      </c>
      <c r="R78" s="41">
        <f t="shared" si="1"/>
        <v>38372</v>
      </c>
    </row>
    <row r="79" spans="2:18" ht="12.75">
      <c r="B79" s="3">
        <v>73</v>
      </c>
      <c r="C79" s="4" t="s">
        <v>134</v>
      </c>
      <c r="D79" s="6" t="s">
        <v>135</v>
      </c>
      <c r="E79" s="35">
        <v>799</v>
      </c>
      <c r="F79" s="35"/>
      <c r="G79" s="35">
        <v>742</v>
      </c>
      <c r="H79" s="35">
        <v>691</v>
      </c>
      <c r="I79" s="35">
        <v>788</v>
      </c>
      <c r="J79" s="35">
        <v>612</v>
      </c>
      <c r="K79" s="35">
        <v>662</v>
      </c>
      <c r="L79" s="35">
        <v>763</v>
      </c>
      <c r="M79" s="35">
        <v>756</v>
      </c>
      <c r="N79" s="35">
        <v>770</v>
      </c>
      <c r="O79" s="35">
        <v>893</v>
      </c>
      <c r="P79" s="35">
        <v>710</v>
      </c>
      <c r="Q79" s="35">
        <v>647</v>
      </c>
      <c r="R79" s="41">
        <f t="shared" si="1"/>
        <v>8833</v>
      </c>
    </row>
    <row r="80" spans="2:18" ht="12.75">
      <c r="B80" s="3">
        <v>74</v>
      </c>
      <c r="C80" s="4" t="s">
        <v>136</v>
      </c>
      <c r="D80" s="6" t="s">
        <v>137</v>
      </c>
      <c r="E80" s="35">
        <v>363</v>
      </c>
      <c r="F80" s="35"/>
      <c r="G80" s="35">
        <v>358</v>
      </c>
      <c r="H80" s="35">
        <v>330</v>
      </c>
      <c r="I80" s="35">
        <v>300</v>
      </c>
      <c r="J80" s="35">
        <v>271</v>
      </c>
      <c r="K80" s="35">
        <v>334</v>
      </c>
      <c r="L80" s="35">
        <v>422</v>
      </c>
      <c r="M80" s="35">
        <v>353</v>
      </c>
      <c r="N80" s="35">
        <v>391</v>
      </c>
      <c r="O80" s="35">
        <v>369</v>
      </c>
      <c r="P80" s="35">
        <v>337</v>
      </c>
      <c r="Q80" s="35">
        <v>306</v>
      </c>
      <c r="R80" s="41">
        <f t="shared" si="1"/>
        <v>4134</v>
      </c>
    </row>
    <row r="81" spans="2:18" ht="12.75">
      <c r="B81" s="3">
        <v>75</v>
      </c>
      <c r="C81" s="4" t="s">
        <v>138</v>
      </c>
      <c r="D81" s="6" t="s">
        <v>139</v>
      </c>
      <c r="E81" s="35">
        <v>366</v>
      </c>
      <c r="F81" s="35"/>
      <c r="G81" s="35">
        <v>356</v>
      </c>
      <c r="H81" s="35">
        <v>311</v>
      </c>
      <c r="I81" s="35">
        <v>284</v>
      </c>
      <c r="J81" s="35">
        <v>276</v>
      </c>
      <c r="K81" s="35">
        <v>313</v>
      </c>
      <c r="L81" s="35">
        <v>351</v>
      </c>
      <c r="M81" s="35">
        <v>385</v>
      </c>
      <c r="N81" s="35">
        <v>362</v>
      </c>
      <c r="O81" s="35">
        <v>405</v>
      </c>
      <c r="P81" s="35">
        <v>342</v>
      </c>
      <c r="Q81" s="35">
        <v>345</v>
      </c>
      <c r="R81" s="41">
        <f t="shared" si="1"/>
        <v>4096</v>
      </c>
    </row>
    <row r="82" spans="2:18" ht="12.75">
      <c r="B82" s="3">
        <v>76</v>
      </c>
      <c r="C82" s="4" t="s">
        <v>140</v>
      </c>
      <c r="D82" s="6" t="s">
        <v>141</v>
      </c>
      <c r="E82" s="35">
        <v>2423</v>
      </c>
      <c r="F82" s="35"/>
      <c r="G82" s="35">
        <v>2206</v>
      </c>
      <c r="H82" s="35">
        <v>2005</v>
      </c>
      <c r="I82" s="35">
        <v>2087</v>
      </c>
      <c r="J82" s="35">
        <v>1812</v>
      </c>
      <c r="K82" s="35">
        <v>1979</v>
      </c>
      <c r="L82" s="35">
        <v>2303</v>
      </c>
      <c r="M82" s="35">
        <v>2317</v>
      </c>
      <c r="N82" s="35">
        <v>2182</v>
      </c>
      <c r="O82" s="35">
        <v>2562</v>
      </c>
      <c r="P82" s="35">
        <v>1990</v>
      </c>
      <c r="Q82" s="35">
        <v>2014</v>
      </c>
      <c r="R82" s="41">
        <f t="shared" si="1"/>
        <v>25880</v>
      </c>
    </row>
    <row r="83" spans="2:18" ht="12.75">
      <c r="B83" s="3">
        <v>77</v>
      </c>
      <c r="C83" s="4" t="s">
        <v>177</v>
      </c>
      <c r="D83" s="6" t="s">
        <v>176</v>
      </c>
      <c r="E83" s="35">
        <v>706</v>
      </c>
      <c r="F83" s="35"/>
      <c r="G83" s="35">
        <v>716</v>
      </c>
      <c r="H83" s="35">
        <v>699</v>
      </c>
      <c r="I83" s="35">
        <v>676</v>
      </c>
      <c r="J83" s="35">
        <v>641</v>
      </c>
      <c r="K83" s="35">
        <v>319</v>
      </c>
      <c r="L83" s="35">
        <v>736</v>
      </c>
      <c r="M83" s="35">
        <v>768</v>
      </c>
      <c r="N83" s="35">
        <v>780</v>
      </c>
      <c r="O83" s="35">
        <v>856</v>
      </c>
      <c r="P83" s="35">
        <v>717</v>
      </c>
      <c r="Q83" s="35">
        <v>661</v>
      </c>
      <c r="R83" s="41">
        <f t="shared" si="1"/>
        <v>8275</v>
      </c>
    </row>
    <row r="84" spans="2:18" ht="12.75">
      <c r="B84" s="3">
        <v>78</v>
      </c>
      <c r="C84" s="4" t="s">
        <v>142</v>
      </c>
      <c r="D84" s="6" t="s">
        <v>143</v>
      </c>
      <c r="E84" s="35">
        <v>606</v>
      </c>
      <c r="F84" s="35"/>
      <c r="G84" s="35">
        <v>571</v>
      </c>
      <c r="H84" s="35">
        <v>517</v>
      </c>
      <c r="I84" s="35">
        <v>594</v>
      </c>
      <c r="J84" s="35">
        <v>574</v>
      </c>
      <c r="K84" s="35">
        <v>618</v>
      </c>
      <c r="L84" s="35">
        <v>673</v>
      </c>
      <c r="M84" s="35">
        <v>732</v>
      </c>
      <c r="N84" s="35">
        <v>693</v>
      </c>
      <c r="O84" s="35">
        <v>774</v>
      </c>
      <c r="P84" s="35">
        <v>587</v>
      </c>
      <c r="Q84" s="35">
        <v>494</v>
      </c>
      <c r="R84" s="41">
        <f t="shared" si="1"/>
        <v>7433</v>
      </c>
    </row>
    <row r="85" spans="2:18" ht="12.75">
      <c r="B85" s="3">
        <v>79</v>
      </c>
      <c r="C85" s="4" t="s">
        <v>169</v>
      </c>
      <c r="D85" s="6" t="s">
        <v>144</v>
      </c>
      <c r="E85" s="35">
        <v>602</v>
      </c>
      <c r="F85" s="35"/>
      <c r="G85" s="35">
        <v>527</v>
      </c>
      <c r="H85" s="35">
        <v>494</v>
      </c>
      <c r="I85" s="35">
        <v>527</v>
      </c>
      <c r="J85" s="35">
        <v>492</v>
      </c>
      <c r="K85" s="35">
        <v>575</v>
      </c>
      <c r="L85" s="35">
        <v>558</v>
      </c>
      <c r="M85" s="35">
        <v>585</v>
      </c>
      <c r="N85" s="35">
        <v>616</v>
      </c>
      <c r="O85" s="35">
        <v>657</v>
      </c>
      <c r="P85" s="35">
        <v>571</v>
      </c>
      <c r="Q85" s="35">
        <v>507</v>
      </c>
      <c r="R85" s="41">
        <f t="shared" si="1"/>
        <v>6711</v>
      </c>
    </row>
    <row r="86" spans="2:18" ht="12.75">
      <c r="B86" s="3">
        <v>80</v>
      </c>
      <c r="C86" s="4" t="s">
        <v>170</v>
      </c>
      <c r="D86" s="6" t="s">
        <v>145</v>
      </c>
      <c r="E86" s="35">
        <v>767</v>
      </c>
      <c r="F86" s="35"/>
      <c r="G86" s="35">
        <v>677</v>
      </c>
      <c r="H86" s="35">
        <v>537</v>
      </c>
      <c r="I86" s="35">
        <v>701</v>
      </c>
      <c r="J86" s="35">
        <v>727</v>
      </c>
      <c r="K86" s="35">
        <v>787</v>
      </c>
      <c r="L86" s="35">
        <v>904</v>
      </c>
      <c r="M86" s="35">
        <v>968</v>
      </c>
      <c r="N86" s="35">
        <v>804</v>
      </c>
      <c r="O86" s="35">
        <v>838</v>
      </c>
      <c r="P86" s="35">
        <v>626</v>
      </c>
      <c r="Q86" s="35">
        <v>554</v>
      </c>
      <c r="R86" s="41">
        <f t="shared" si="1"/>
        <v>8890</v>
      </c>
    </row>
    <row r="87" spans="2:18" ht="12.75">
      <c r="B87" s="3">
        <v>81</v>
      </c>
      <c r="C87" s="4" t="s">
        <v>146</v>
      </c>
      <c r="D87" s="6" t="s">
        <v>147</v>
      </c>
      <c r="E87" s="35">
        <v>1071</v>
      </c>
      <c r="F87" s="35"/>
      <c r="G87" s="35">
        <v>987</v>
      </c>
      <c r="H87" s="35">
        <v>868</v>
      </c>
      <c r="I87" s="35">
        <v>990</v>
      </c>
      <c r="J87" s="35">
        <v>957</v>
      </c>
      <c r="K87" s="35">
        <v>973</v>
      </c>
      <c r="L87" s="35">
        <v>1086</v>
      </c>
      <c r="M87" s="35">
        <v>1111</v>
      </c>
      <c r="N87" s="35">
        <v>1088</v>
      </c>
      <c r="O87" s="35">
        <v>1257</v>
      </c>
      <c r="P87" s="35">
        <v>981</v>
      </c>
      <c r="Q87" s="35">
        <v>930</v>
      </c>
      <c r="R87" s="41">
        <f t="shared" si="1"/>
        <v>12299</v>
      </c>
    </row>
    <row r="88" spans="2:18" ht="12.75">
      <c r="B88" s="3">
        <v>82</v>
      </c>
      <c r="C88" s="4" t="s">
        <v>171</v>
      </c>
      <c r="D88" s="6" t="s">
        <v>148</v>
      </c>
      <c r="E88" s="35">
        <v>2243</v>
      </c>
      <c r="F88" s="35"/>
      <c r="G88" s="35">
        <v>1972</v>
      </c>
      <c r="H88" s="35">
        <v>1778</v>
      </c>
      <c r="I88" s="35">
        <v>1959</v>
      </c>
      <c r="J88" s="35">
        <v>1614</v>
      </c>
      <c r="K88" s="35">
        <v>1879</v>
      </c>
      <c r="L88" s="35">
        <v>2145</v>
      </c>
      <c r="M88" s="35">
        <v>2159</v>
      </c>
      <c r="N88" s="35">
        <v>2020</v>
      </c>
      <c r="O88" s="35">
        <v>2363</v>
      </c>
      <c r="P88" s="35">
        <v>1762</v>
      </c>
      <c r="Q88" s="35">
        <v>1760</v>
      </c>
      <c r="R88" s="41">
        <f t="shared" si="1"/>
        <v>23654</v>
      </c>
    </row>
    <row r="89" spans="2:18" ht="12.75">
      <c r="B89" s="3">
        <v>83</v>
      </c>
      <c r="C89" s="4" t="s">
        <v>149</v>
      </c>
      <c r="D89" s="6" t="s">
        <v>150</v>
      </c>
      <c r="E89" s="35">
        <v>2247</v>
      </c>
      <c r="F89" s="35"/>
      <c r="G89" s="35">
        <v>2386</v>
      </c>
      <c r="H89" s="35">
        <v>1966</v>
      </c>
      <c r="I89" s="35">
        <v>2415</v>
      </c>
      <c r="J89" s="35">
        <v>2110</v>
      </c>
      <c r="K89" s="35">
        <v>2271</v>
      </c>
      <c r="L89" s="35">
        <v>2436</v>
      </c>
      <c r="M89" s="35">
        <v>2513</v>
      </c>
      <c r="N89" s="35">
        <v>2272</v>
      </c>
      <c r="O89" s="35">
        <v>2888</v>
      </c>
      <c r="P89" s="35">
        <v>2230</v>
      </c>
      <c r="Q89" s="35">
        <v>1186</v>
      </c>
      <c r="R89" s="41">
        <f t="shared" si="1"/>
        <v>26920</v>
      </c>
    </row>
    <row r="90" spans="2:18" ht="12.75">
      <c r="B90" s="3">
        <v>84</v>
      </c>
      <c r="C90" s="4" t="s">
        <v>151</v>
      </c>
      <c r="D90" s="6" t="s">
        <v>152</v>
      </c>
      <c r="E90" s="35">
        <v>2817</v>
      </c>
      <c r="F90" s="35"/>
      <c r="G90" s="35">
        <v>2854</v>
      </c>
      <c r="H90" s="35">
        <v>2139</v>
      </c>
      <c r="I90" s="35">
        <v>2276</v>
      </c>
      <c r="J90" s="35">
        <v>2198</v>
      </c>
      <c r="K90" s="35">
        <v>2374</v>
      </c>
      <c r="L90" s="35">
        <v>2536</v>
      </c>
      <c r="M90" s="35">
        <v>2417</v>
      </c>
      <c r="N90" s="35">
        <v>2266</v>
      </c>
      <c r="O90" s="35">
        <v>2866</v>
      </c>
      <c r="P90" s="35">
        <v>2237</v>
      </c>
      <c r="Q90" s="35">
        <v>1965</v>
      </c>
      <c r="R90" s="41">
        <f t="shared" si="1"/>
        <v>28945</v>
      </c>
    </row>
    <row r="91" spans="2:18" ht="12.75">
      <c r="B91" s="3">
        <v>85</v>
      </c>
      <c r="C91" s="4" t="s">
        <v>153</v>
      </c>
      <c r="D91" s="6" t="s">
        <v>154</v>
      </c>
      <c r="E91" s="35">
        <v>4323</v>
      </c>
      <c r="F91" s="35"/>
      <c r="G91" s="35">
        <v>3957</v>
      </c>
      <c r="H91" s="35">
        <v>3626</v>
      </c>
      <c r="I91" s="35">
        <v>3704</v>
      </c>
      <c r="J91" s="35">
        <v>3161</v>
      </c>
      <c r="K91" s="35">
        <v>3303</v>
      </c>
      <c r="L91" s="35">
        <v>2124</v>
      </c>
      <c r="M91" s="35">
        <v>5001</v>
      </c>
      <c r="N91" s="35">
        <v>4824</v>
      </c>
      <c r="O91" s="35">
        <v>4173</v>
      </c>
      <c r="P91" s="35">
        <v>3840</v>
      </c>
      <c r="Q91" s="35">
        <v>3172</v>
      </c>
      <c r="R91" s="41">
        <f t="shared" si="1"/>
        <v>45208</v>
      </c>
    </row>
    <row r="92" spans="2:18" ht="12.75">
      <c r="B92" s="3">
        <v>86</v>
      </c>
      <c r="C92" s="4" t="s">
        <v>155</v>
      </c>
      <c r="D92" s="6" t="s">
        <v>218</v>
      </c>
      <c r="E92" s="35">
        <v>2592</v>
      </c>
      <c r="F92" s="35"/>
      <c r="G92" s="35">
        <v>2289</v>
      </c>
      <c r="H92" s="35">
        <v>2133</v>
      </c>
      <c r="I92" s="35">
        <v>2227</v>
      </c>
      <c r="J92" s="35">
        <v>1912</v>
      </c>
      <c r="K92" s="35">
        <v>2203</v>
      </c>
      <c r="L92" s="35">
        <v>2418</v>
      </c>
      <c r="M92" s="35">
        <v>2490</v>
      </c>
      <c r="N92" s="35">
        <v>2333</v>
      </c>
      <c r="O92" s="35">
        <v>2826</v>
      </c>
      <c r="P92" s="35">
        <v>2174</v>
      </c>
      <c r="Q92" s="35">
        <v>2017</v>
      </c>
      <c r="R92" s="41">
        <f t="shared" si="1"/>
        <v>27614</v>
      </c>
    </row>
    <row r="93" spans="2:18" ht="12.75">
      <c r="B93" s="3">
        <v>87</v>
      </c>
      <c r="C93" s="4" t="s">
        <v>157</v>
      </c>
      <c r="D93" s="6" t="s">
        <v>158</v>
      </c>
      <c r="E93" s="35">
        <v>1529</v>
      </c>
      <c r="F93" s="35"/>
      <c r="G93" s="35">
        <v>2243</v>
      </c>
      <c r="H93" s="35">
        <v>919</v>
      </c>
      <c r="I93" s="35">
        <v>1466</v>
      </c>
      <c r="J93" s="35">
        <v>1218</v>
      </c>
      <c r="K93" s="35">
        <v>1288</v>
      </c>
      <c r="L93" s="35">
        <v>1619</v>
      </c>
      <c r="M93" s="35">
        <v>1867</v>
      </c>
      <c r="N93" s="35">
        <v>1185</v>
      </c>
      <c r="O93" s="35">
        <v>1828</v>
      </c>
      <c r="P93" s="35">
        <v>1402</v>
      </c>
      <c r="Q93" s="35">
        <v>1421</v>
      </c>
      <c r="R93" s="41">
        <f t="shared" si="1"/>
        <v>17985</v>
      </c>
    </row>
    <row r="94" spans="2:18" ht="12.75">
      <c r="B94" s="3">
        <v>88</v>
      </c>
      <c r="C94" s="4" t="s">
        <v>159</v>
      </c>
      <c r="D94" s="6" t="s">
        <v>160</v>
      </c>
      <c r="E94" s="35">
        <v>3491</v>
      </c>
      <c r="F94" s="35"/>
      <c r="G94" s="35">
        <v>3803</v>
      </c>
      <c r="H94" s="35">
        <v>3022</v>
      </c>
      <c r="I94" s="35">
        <v>3476</v>
      </c>
      <c r="J94" s="35">
        <v>3030</v>
      </c>
      <c r="K94" s="35">
        <v>3330</v>
      </c>
      <c r="L94" s="35">
        <v>3513</v>
      </c>
      <c r="M94" s="35">
        <v>3272</v>
      </c>
      <c r="N94" s="35">
        <v>3495</v>
      </c>
      <c r="O94" s="35">
        <v>4086</v>
      </c>
      <c r="P94" s="35">
        <v>3311</v>
      </c>
      <c r="Q94" s="35">
        <v>3466</v>
      </c>
      <c r="R94" s="41">
        <f t="shared" si="1"/>
        <v>41295</v>
      </c>
    </row>
    <row r="95" spans="2:18" ht="12.75">
      <c r="B95" s="3">
        <v>89</v>
      </c>
      <c r="C95" s="20" t="s">
        <v>161</v>
      </c>
      <c r="D95" s="16" t="s">
        <v>162</v>
      </c>
      <c r="E95" s="35">
        <v>2442</v>
      </c>
      <c r="F95" s="35"/>
      <c r="G95" s="35">
        <v>2742</v>
      </c>
      <c r="H95" s="35">
        <v>2185</v>
      </c>
      <c r="I95" s="35">
        <v>2350</v>
      </c>
      <c r="J95" s="35">
        <v>2034</v>
      </c>
      <c r="K95" s="35">
        <v>2223</v>
      </c>
      <c r="L95" s="35">
        <v>2303</v>
      </c>
      <c r="M95" s="35">
        <v>2661</v>
      </c>
      <c r="N95" s="35">
        <v>2387</v>
      </c>
      <c r="O95" s="35">
        <v>3081</v>
      </c>
      <c r="P95" s="35">
        <v>2541</v>
      </c>
      <c r="Q95" s="35">
        <v>2068</v>
      </c>
      <c r="R95" s="41">
        <f t="shared" si="1"/>
        <v>29017</v>
      </c>
    </row>
    <row r="96" spans="2:18" ht="12.75">
      <c r="B96" s="3"/>
      <c r="C96" s="4"/>
      <c r="D96" s="40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10"/>
    </row>
    <row r="97" spans="2:18" ht="14.25">
      <c r="B97" s="24"/>
      <c r="C97" s="25" t="s">
        <v>219</v>
      </c>
      <c r="D97" s="26"/>
      <c r="E97" s="38">
        <f aca="true" t="shared" si="2" ref="E97:R97">SUM(E7:E96)</f>
        <v>177158</v>
      </c>
      <c r="F97" s="38">
        <f t="shared" si="2"/>
        <v>-4247</v>
      </c>
      <c r="G97" s="38">
        <f t="shared" si="2"/>
        <v>153651</v>
      </c>
      <c r="H97" s="38">
        <f t="shared" si="2"/>
        <v>143413</v>
      </c>
      <c r="I97" s="38">
        <f t="shared" si="2"/>
        <v>156658</v>
      </c>
      <c r="J97" s="38">
        <f t="shared" si="2"/>
        <v>138741</v>
      </c>
      <c r="K97" s="38">
        <f t="shared" si="2"/>
        <v>149257</v>
      </c>
      <c r="L97" s="38">
        <f t="shared" si="2"/>
        <v>163438</v>
      </c>
      <c r="M97" s="38">
        <f t="shared" si="2"/>
        <v>167667</v>
      </c>
      <c r="N97" s="38">
        <f t="shared" si="2"/>
        <v>159909</v>
      </c>
      <c r="O97" s="38">
        <f t="shared" si="2"/>
        <v>193603</v>
      </c>
      <c r="P97" s="38">
        <f t="shared" si="2"/>
        <v>149811</v>
      </c>
      <c r="Q97" s="38">
        <f t="shared" si="2"/>
        <v>142134</v>
      </c>
      <c r="R97" s="38">
        <f t="shared" si="2"/>
        <v>1885708</v>
      </c>
    </row>
    <row r="98" spans="2:18" ht="14.25">
      <c r="B98" s="51"/>
      <c r="C98" s="53" t="s">
        <v>276</v>
      </c>
      <c r="D98" s="52"/>
      <c r="E98" s="48">
        <f aca="true" t="shared" si="3" ref="E98:R98">E97*14.1*1.18</f>
        <v>2947554.8039999995</v>
      </c>
      <c r="F98" s="48"/>
      <c r="G98" s="48">
        <f t="shared" si="3"/>
        <v>2556445.338</v>
      </c>
      <c r="H98" s="48">
        <f t="shared" si="3"/>
        <v>2386105.494</v>
      </c>
      <c r="I98" s="48">
        <f t="shared" si="3"/>
        <v>2606475.8039999995</v>
      </c>
      <c r="J98" s="48">
        <f t="shared" si="3"/>
        <v>2308372.758</v>
      </c>
      <c r="K98" s="48">
        <f t="shared" si="3"/>
        <v>2483337.9659999995</v>
      </c>
      <c r="L98" s="48">
        <f>L97*14.95*1.18</f>
        <v>2883209.758</v>
      </c>
      <c r="M98" s="48">
        <f>M97*14.95*1.18</f>
        <v>2957813.547</v>
      </c>
      <c r="N98" s="48">
        <f>N97*15.25*1.18</f>
        <v>2877562.455</v>
      </c>
      <c r="O98" s="48">
        <f>O97*14.95*1.18</f>
        <v>3415350.523</v>
      </c>
      <c r="P98" s="48">
        <f>P97*14.95*1.18</f>
        <v>2642815.8509999993</v>
      </c>
      <c r="Q98" s="48">
        <f t="shared" si="3"/>
        <v>2364825.4919999996</v>
      </c>
      <c r="R98" s="48">
        <f t="shared" si="3"/>
        <v>31374409.704</v>
      </c>
    </row>
    <row r="99" spans="2:17" ht="14.25">
      <c r="B99" s="28"/>
      <c r="C99" s="70" t="s">
        <v>273</v>
      </c>
      <c r="D99" s="28"/>
      <c r="E99" s="93" t="s">
        <v>291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 t="s">
        <v>331</v>
      </c>
      <c r="Q99" s="30"/>
    </row>
    <row r="100" spans="2:17" ht="14.25">
      <c r="B100" s="31"/>
      <c r="C100" s="43" t="s">
        <v>274</v>
      </c>
      <c r="D100" s="31"/>
      <c r="E100" s="34">
        <f>E97+E99</f>
        <v>235678</v>
      </c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 t="s">
        <v>332</v>
      </c>
      <c r="Q100" s="34"/>
    </row>
    <row r="101" spans="2:17" ht="14.25">
      <c r="B101" s="31"/>
      <c r="C101" s="31" t="s">
        <v>275</v>
      </c>
      <c r="D101" s="31"/>
      <c r="E101" s="33">
        <f>E100*8.22*1.18</f>
        <v>2285982.3288000003</v>
      </c>
      <c r="F101" s="33"/>
      <c r="G101" s="33"/>
      <c r="H101" s="33"/>
      <c r="I101" s="33"/>
      <c r="J101" s="33"/>
      <c r="K101" s="33"/>
      <c r="L101" s="33"/>
      <c r="M101" s="33"/>
      <c r="N101" s="33"/>
      <c r="O101" s="115" t="s">
        <v>333</v>
      </c>
      <c r="P101" s="116">
        <f>P97-1104</f>
        <v>148707</v>
      </c>
      <c r="Q101" s="33"/>
    </row>
    <row r="102" spans="2:10" ht="14.25">
      <c r="B102" s="31"/>
      <c r="C102" s="31"/>
      <c r="D102" s="31"/>
      <c r="E102" s="34"/>
      <c r="F102" s="34"/>
      <c r="G102" s="34"/>
      <c r="H102" s="34"/>
      <c r="I102" s="34"/>
      <c r="J102" s="34"/>
    </row>
    <row r="103" spans="5:10" ht="12.75">
      <c r="E103" s="32"/>
      <c r="F103" s="32"/>
      <c r="G103" s="32"/>
      <c r="H103" s="32"/>
      <c r="I103" s="32"/>
      <c r="J103" s="32"/>
    </row>
    <row r="104" ht="12.75">
      <c r="Q104" s="42">
        <f>Q98+Q101</f>
        <v>2364825.4919999996</v>
      </c>
    </row>
  </sheetData>
  <sheetProtection/>
  <mergeCells count="49">
    <mergeCell ref="F4:F6"/>
    <mergeCell ref="R4:R6"/>
    <mergeCell ref="P4:P6"/>
    <mergeCell ref="G4:G6"/>
    <mergeCell ref="H4:H6"/>
    <mergeCell ref="I4:I6"/>
    <mergeCell ref="J4:J6"/>
    <mergeCell ref="L4:L6"/>
    <mergeCell ref="B4:B6"/>
    <mergeCell ref="C4:C6"/>
    <mergeCell ref="D4:D6"/>
    <mergeCell ref="E23:E24"/>
    <mergeCell ref="E4:E6"/>
    <mergeCell ref="E70:E71"/>
    <mergeCell ref="G70:G71"/>
    <mergeCell ref="J34:J35"/>
    <mergeCell ref="J23:J24"/>
    <mergeCell ref="G23:G24"/>
    <mergeCell ref="H23:H24"/>
    <mergeCell ref="I23:I24"/>
    <mergeCell ref="E34:E35"/>
    <mergeCell ref="G34:G35"/>
    <mergeCell ref="H34:H35"/>
    <mergeCell ref="I34:I35"/>
    <mergeCell ref="H70:H71"/>
    <mergeCell ref="I70:I71"/>
    <mergeCell ref="K34:K35"/>
    <mergeCell ref="K70:K71"/>
    <mergeCell ref="J70:J71"/>
    <mergeCell ref="L23:L24"/>
    <mergeCell ref="L34:L35"/>
    <mergeCell ref="L70:L71"/>
    <mergeCell ref="K4:K6"/>
    <mergeCell ref="K23:K24"/>
    <mergeCell ref="M34:M35"/>
    <mergeCell ref="M70:M71"/>
    <mergeCell ref="N4:N6"/>
    <mergeCell ref="N23:N24"/>
    <mergeCell ref="N34:N35"/>
    <mergeCell ref="N70:N71"/>
    <mergeCell ref="M4:M6"/>
    <mergeCell ref="M23:M24"/>
    <mergeCell ref="Q70:Q71"/>
    <mergeCell ref="O4:O6"/>
    <mergeCell ref="O23:O24"/>
    <mergeCell ref="O34:O35"/>
    <mergeCell ref="O70:O71"/>
    <mergeCell ref="P70:P71"/>
    <mergeCell ref="Q4:Q6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2:T104"/>
  <sheetViews>
    <sheetView zoomScalePageLayoutView="0" workbookViewId="0" topLeftCell="A1">
      <pane xSplit="4" ySplit="6" topLeftCell="M8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97" sqref="T97"/>
    </sheetView>
  </sheetViews>
  <sheetFormatPr defaultColWidth="9.00390625" defaultRowHeight="12.75"/>
  <cols>
    <col min="1" max="1" width="11.375" style="0" customWidth="1"/>
    <col min="2" max="2" width="5.00390625" style="0" customWidth="1"/>
    <col min="3" max="3" width="16.375" style="0" customWidth="1"/>
    <col min="4" max="4" width="10.625" style="0" customWidth="1"/>
    <col min="5" max="7" width="12.125" style="0" hidden="1" customWidth="1"/>
    <col min="8" max="8" width="14.375" style="0" hidden="1" customWidth="1"/>
    <col min="9" max="10" width="12.375" style="0" hidden="1" customWidth="1"/>
    <col min="11" max="13" width="12.00390625" style="0" hidden="1" customWidth="1"/>
    <col min="14" max="15" width="12.75390625" style="0" hidden="1" customWidth="1"/>
    <col min="16" max="16" width="13.125" style="0" hidden="1" customWidth="1"/>
    <col min="17" max="17" width="13.25390625" style="0" customWidth="1"/>
    <col min="18" max="19" width="13.125" style="0" customWidth="1"/>
    <col min="20" max="20" width="13.625" style="0" customWidth="1"/>
  </cols>
  <sheetData>
    <row r="2" spans="1:3" ht="15.75">
      <c r="A2" s="2" t="s">
        <v>282</v>
      </c>
      <c r="C2" s="2"/>
    </row>
    <row r="3" spans="2:6" ht="15.75">
      <c r="B3" s="21"/>
      <c r="D3" s="1"/>
      <c r="E3" s="22"/>
      <c r="F3" s="22"/>
    </row>
    <row r="4" spans="1:20" ht="12.75">
      <c r="A4" s="241" t="s">
        <v>0</v>
      </c>
      <c r="B4" s="224" t="s">
        <v>1</v>
      </c>
      <c r="C4" s="226" t="s">
        <v>2</v>
      </c>
      <c r="D4" s="229" t="s">
        <v>3</v>
      </c>
      <c r="E4" s="218" t="s">
        <v>284</v>
      </c>
      <c r="F4" s="218" t="s">
        <v>289</v>
      </c>
      <c r="G4" s="218" t="s">
        <v>292</v>
      </c>
      <c r="H4" s="218" t="s">
        <v>294</v>
      </c>
      <c r="I4" s="218" t="s">
        <v>246</v>
      </c>
      <c r="J4" s="218" t="s">
        <v>247</v>
      </c>
      <c r="K4" s="218" t="s">
        <v>308</v>
      </c>
      <c r="L4" s="218" t="s">
        <v>311</v>
      </c>
      <c r="M4" s="218" t="s">
        <v>312</v>
      </c>
      <c r="N4" s="218" t="s">
        <v>251</v>
      </c>
      <c r="O4" s="243" t="s">
        <v>323</v>
      </c>
      <c r="P4" s="218" t="s">
        <v>330</v>
      </c>
      <c r="Q4" s="218" t="s">
        <v>265</v>
      </c>
      <c r="R4" s="218" t="s">
        <v>344</v>
      </c>
      <c r="S4" s="218" t="s">
        <v>345</v>
      </c>
      <c r="T4" s="221" t="s">
        <v>272</v>
      </c>
    </row>
    <row r="5" spans="1:20" ht="12.75">
      <c r="A5" s="242"/>
      <c r="B5" s="225"/>
      <c r="C5" s="227"/>
      <c r="D5" s="230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44"/>
      <c r="P5" s="219"/>
      <c r="Q5" s="219"/>
      <c r="R5" s="219"/>
      <c r="S5" s="219"/>
      <c r="T5" s="222"/>
    </row>
    <row r="6" spans="1:20" ht="21" customHeight="1">
      <c r="A6" s="242"/>
      <c r="B6" s="225"/>
      <c r="C6" s="228"/>
      <c r="D6" s="231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45"/>
      <c r="P6" s="220"/>
      <c r="Q6" s="220"/>
      <c r="R6" s="220"/>
      <c r="S6" s="220"/>
      <c r="T6" s="223"/>
    </row>
    <row r="7" spans="1:20" ht="12.75">
      <c r="A7" s="7" t="s">
        <v>268</v>
      </c>
      <c r="B7" s="3">
        <v>1</v>
      </c>
      <c r="C7" s="4" t="s">
        <v>5</v>
      </c>
      <c r="D7" s="6" t="s">
        <v>6</v>
      </c>
      <c r="E7" s="35">
        <v>353</v>
      </c>
      <c r="F7" s="35"/>
      <c r="G7" s="35">
        <v>685</v>
      </c>
      <c r="H7" s="35">
        <v>590</v>
      </c>
      <c r="I7" s="35">
        <v>617</v>
      </c>
      <c r="J7" s="35">
        <v>460</v>
      </c>
      <c r="K7" s="35">
        <v>403</v>
      </c>
      <c r="L7" s="35">
        <v>109</v>
      </c>
      <c r="M7" s="35">
        <v>245</v>
      </c>
      <c r="N7" s="35">
        <v>228</v>
      </c>
      <c r="O7" s="35">
        <v>302</v>
      </c>
      <c r="P7" s="113">
        <v>612</v>
      </c>
      <c r="Q7" s="10">
        <v>556</v>
      </c>
      <c r="R7" s="10">
        <v>565</v>
      </c>
      <c r="S7" s="10">
        <v>166</v>
      </c>
      <c r="T7" s="41">
        <f aca="true" t="shared" si="0" ref="T7:T23">SUM(E7:S7)</f>
        <v>5891</v>
      </c>
    </row>
    <row r="8" spans="1:20" ht="12.75">
      <c r="A8" s="7" t="s">
        <v>7</v>
      </c>
      <c r="B8" s="3">
        <v>2</v>
      </c>
      <c r="C8" s="4" t="s">
        <v>8</v>
      </c>
      <c r="D8" s="6" t="s">
        <v>9</v>
      </c>
      <c r="E8" s="35">
        <v>424</v>
      </c>
      <c r="F8" s="35"/>
      <c r="G8" s="35">
        <v>845</v>
      </c>
      <c r="H8" s="35">
        <v>741</v>
      </c>
      <c r="I8" s="35">
        <v>750</v>
      </c>
      <c r="J8" s="35">
        <v>573</v>
      </c>
      <c r="K8" s="35">
        <v>476</v>
      </c>
      <c r="L8" s="35">
        <v>135</v>
      </c>
      <c r="M8" s="35">
        <v>295</v>
      </c>
      <c r="N8" s="35">
        <v>290</v>
      </c>
      <c r="O8" s="35">
        <v>354</v>
      </c>
      <c r="P8" s="113">
        <v>766</v>
      </c>
      <c r="Q8" s="10">
        <v>681</v>
      </c>
      <c r="R8" s="10">
        <v>681</v>
      </c>
      <c r="S8" s="10">
        <v>195</v>
      </c>
      <c r="T8" s="41">
        <f t="shared" si="0"/>
        <v>7206</v>
      </c>
    </row>
    <row r="9" spans="1:20" ht="12.75">
      <c r="A9" s="7" t="s">
        <v>268</v>
      </c>
      <c r="B9" s="3">
        <v>3</v>
      </c>
      <c r="C9" s="4" t="s">
        <v>10</v>
      </c>
      <c r="D9" s="6" t="s">
        <v>11</v>
      </c>
      <c r="E9" s="35">
        <v>269</v>
      </c>
      <c r="F9" s="35"/>
      <c r="G9" s="35">
        <v>646</v>
      </c>
      <c r="H9" s="35">
        <v>582</v>
      </c>
      <c r="I9" s="35">
        <v>576</v>
      </c>
      <c r="J9" s="35">
        <v>484</v>
      </c>
      <c r="K9" s="35">
        <v>428</v>
      </c>
      <c r="L9" s="35">
        <v>114</v>
      </c>
      <c r="M9" s="35">
        <v>261</v>
      </c>
      <c r="N9" s="35">
        <v>271</v>
      </c>
      <c r="O9" s="35">
        <v>323</v>
      </c>
      <c r="P9" s="113">
        <v>598</v>
      </c>
      <c r="Q9" s="10">
        <v>533</v>
      </c>
      <c r="R9" s="10">
        <v>549</v>
      </c>
      <c r="S9" s="10">
        <v>154</v>
      </c>
      <c r="T9" s="41">
        <f t="shared" si="0"/>
        <v>5788</v>
      </c>
    </row>
    <row r="10" spans="1:20" ht="12.75">
      <c r="A10" s="7" t="s">
        <v>7</v>
      </c>
      <c r="B10" s="3">
        <v>4</v>
      </c>
      <c r="C10" s="4" t="s">
        <v>12</v>
      </c>
      <c r="D10" s="6" t="s">
        <v>13</v>
      </c>
      <c r="E10" s="35">
        <v>651</v>
      </c>
      <c r="F10" s="35"/>
      <c r="G10" s="35">
        <v>1336</v>
      </c>
      <c r="H10" s="35">
        <v>1169</v>
      </c>
      <c r="I10" s="35">
        <v>1221</v>
      </c>
      <c r="J10" s="35">
        <v>956</v>
      </c>
      <c r="K10" s="35">
        <v>911</v>
      </c>
      <c r="L10" s="35">
        <v>247</v>
      </c>
      <c r="M10" s="35">
        <v>545</v>
      </c>
      <c r="N10" s="35">
        <v>530</v>
      </c>
      <c r="O10" s="35">
        <v>654</v>
      </c>
      <c r="P10" s="113">
        <v>1234</v>
      </c>
      <c r="Q10" s="10">
        <v>1108</v>
      </c>
      <c r="R10" s="10">
        <v>1111</v>
      </c>
      <c r="S10" s="10">
        <v>310</v>
      </c>
      <c r="T10" s="41">
        <f t="shared" si="0"/>
        <v>11983</v>
      </c>
    </row>
    <row r="11" spans="1:20" ht="12.75">
      <c r="A11" s="7" t="s">
        <v>197</v>
      </c>
      <c r="B11" s="3">
        <v>5</v>
      </c>
      <c r="C11" s="4" t="s">
        <v>14</v>
      </c>
      <c r="D11" s="6" t="s">
        <v>15</v>
      </c>
      <c r="E11" s="35">
        <v>1665</v>
      </c>
      <c r="F11" s="35"/>
      <c r="G11" s="35">
        <v>3458</v>
      </c>
      <c r="H11" s="35">
        <v>3189</v>
      </c>
      <c r="I11" s="35">
        <v>3374</v>
      </c>
      <c r="J11" s="35">
        <v>3142</v>
      </c>
      <c r="K11" s="35">
        <v>2155</v>
      </c>
      <c r="L11" s="35">
        <v>713</v>
      </c>
      <c r="M11" s="35">
        <v>1590</v>
      </c>
      <c r="N11" s="35">
        <v>1530</v>
      </c>
      <c r="O11" s="35">
        <v>1738</v>
      </c>
      <c r="P11" s="113">
        <v>3425</v>
      </c>
      <c r="Q11" s="10">
        <v>2811</v>
      </c>
      <c r="R11" s="10">
        <v>2810</v>
      </c>
      <c r="S11" s="10">
        <v>805</v>
      </c>
      <c r="T11" s="41">
        <f t="shared" si="0"/>
        <v>32405</v>
      </c>
    </row>
    <row r="12" spans="1:20" ht="12.75">
      <c r="A12" s="7" t="s">
        <v>7</v>
      </c>
      <c r="B12" s="3">
        <v>6</v>
      </c>
      <c r="C12" s="4" t="s">
        <v>16</v>
      </c>
      <c r="D12" s="6" t="s">
        <v>17</v>
      </c>
      <c r="E12" s="35">
        <v>310</v>
      </c>
      <c r="F12" s="35"/>
      <c r="G12" s="35">
        <v>561</v>
      </c>
      <c r="H12" s="35">
        <v>523</v>
      </c>
      <c r="I12" s="35">
        <v>574</v>
      </c>
      <c r="J12" s="35">
        <v>502</v>
      </c>
      <c r="K12" s="35">
        <v>398</v>
      </c>
      <c r="L12" s="35">
        <v>106</v>
      </c>
      <c r="M12" s="35">
        <v>229</v>
      </c>
      <c r="N12" s="35">
        <v>248</v>
      </c>
      <c r="O12" s="35">
        <v>285</v>
      </c>
      <c r="P12" s="113">
        <v>547</v>
      </c>
      <c r="Q12" s="10">
        <v>511</v>
      </c>
      <c r="R12" s="10">
        <v>512</v>
      </c>
      <c r="S12" s="10">
        <v>142</v>
      </c>
      <c r="T12" s="41">
        <f t="shared" si="0"/>
        <v>5448</v>
      </c>
    </row>
    <row r="13" spans="1:20" ht="12.75">
      <c r="A13" s="7" t="s">
        <v>268</v>
      </c>
      <c r="B13" s="3">
        <v>7</v>
      </c>
      <c r="C13" s="4" t="s">
        <v>18</v>
      </c>
      <c r="D13" s="6" t="s">
        <v>19</v>
      </c>
      <c r="E13" s="35">
        <v>364</v>
      </c>
      <c r="F13" s="35"/>
      <c r="G13" s="35">
        <v>643</v>
      </c>
      <c r="H13" s="35">
        <v>624</v>
      </c>
      <c r="I13" s="35">
        <v>663</v>
      </c>
      <c r="J13" s="35">
        <v>585</v>
      </c>
      <c r="K13" s="35">
        <v>548</v>
      </c>
      <c r="L13" s="35">
        <v>149</v>
      </c>
      <c r="M13" s="35">
        <v>352</v>
      </c>
      <c r="N13" s="35">
        <v>276</v>
      </c>
      <c r="O13" s="35">
        <v>319</v>
      </c>
      <c r="P13" s="113">
        <v>580</v>
      </c>
      <c r="Q13" s="10">
        <v>510</v>
      </c>
      <c r="R13" s="10">
        <v>513</v>
      </c>
      <c r="S13" s="10">
        <v>144</v>
      </c>
      <c r="T13" s="41">
        <f t="shared" si="0"/>
        <v>6270</v>
      </c>
    </row>
    <row r="14" spans="1:20" ht="12.75">
      <c r="A14" s="7" t="s">
        <v>7</v>
      </c>
      <c r="B14" s="3">
        <v>8</v>
      </c>
      <c r="C14" s="4" t="s">
        <v>165</v>
      </c>
      <c r="D14" s="6" t="s">
        <v>20</v>
      </c>
      <c r="E14" s="35">
        <v>1519</v>
      </c>
      <c r="F14" s="35"/>
      <c r="G14" s="35">
        <v>3196</v>
      </c>
      <c r="H14" s="35">
        <v>2847</v>
      </c>
      <c r="I14" s="35">
        <v>2835</v>
      </c>
      <c r="J14" s="35">
        <v>2338</v>
      </c>
      <c r="K14" s="35">
        <v>2066</v>
      </c>
      <c r="L14" s="35">
        <v>504</v>
      </c>
      <c r="M14" s="35">
        <v>1322</v>
      </c>
      <c r="N14" s="35">
        <v>1137</v>
      </c>
      <c r="O14" s="35">
        <v>1432</v>
      </c>
      <c r="P14" s="113">
        <v>2831</v>
      </c>
      <c r="Q14" s="10">
        <v>2419</v>
      </c>
      <c r="R14" s="10">
        <v>2417</v>
      </c>
      <c r="S14" s="10">
        <v>656</v>
      </c>
      <c r="T14" s="41">
        <f t="shared" si="0"/>
        <v>27519</v>
      </c>
    </row>
    <row r="15" spans="1:20" ht="12.75">
      <c r="A15" s="7" t="s">
        <v>7</v>
      </c>
      <c r="B15" s="3">
        <v>9</v>
      </c>
      <c r="C15" s="4" t="s">
        <v>21</v>
      </c>
      <c r="D15" s="6" t="s">
        <v>22</v>
      </c>
      <c r="E15" s="35">
        <v>273</v>
      </c>
      <c r="F15" s="35"/>
      <c r="G15" s="35">
        <v>637</v>
      </c>
      <c r="H15" s="35">
        <v>593</v>
      </c>
      <c r="I15" s="35">
        <v>607</v>
      </c>
      <c r="J15" s="35">
        <v>500</v>
      </c>
      <c r="K15" s="35">
        <v>406</v>
      </c>
      <c r="L15" s="35">
        <v>106</v>
      </c>
      <c r="M15" s="35">
        <v>254</v>
      </c>
      <c r="N15" s="35">
        <v>284</v>
      </c>
      <c r="O15" s="35">
        <v>360</v>
      </c>
      <c r="P15" s="113">
        <v>646</v>
      </c>
      <c r="Q15" s="10">
        <v>558</v>
      </c>
      <c r="R15" s="10">
        <v>569</v>
      </c>
      <c r="S15" s="10">
        <v>154</v>
      </c>
      <c r="T15" s="41">
        <f t="shared" si="0"/>
        <v>5947</v>
      </c>
    </row>
    <row r="16" spans="1:20" ht="12.75">
      <c r="A16" s="7" t="s">
        <v>197</v>
      </c>
      <c r="B16" s="3">
        <v>10</v>
      </c>
      <c r="C16" s="4" t="s">
        <v>23</v>
      </c>
      <c r="D16" s="6" t="s">
        <v>24</v>
      </c>
      <c r="E16" s="35">
        <v>417</v>
      </c>
      <c r="F16" s="35"/>
      <c r="G16" s="35">
        <v>809</v>
      </c>
      <c r="H16" s="35">
        <v>744</v>
      </c>
      <c r="I16" s="35">
        <v>760</v>
      </c>
      <c r="J16" s="35">
        <v>578</v>
      </c>
      <c r="K16" s="35">
        <v>507</v>
      </c>
      <c r="L16" s="35">
        <v>141</v>
      </c>
      <c r="M16" s="35">
        <v>320</v>
      </c>
      <c r="N16" s="35">
        <v>328</v>
      </c>
      <c r="O16" s="35">
        <v>373</v>
      </c>
      <c r="P16" s="113">
        <v>695</v>
      </c>
      <c r="Q16" s="10">
        <v>629</v>
      </c>
      <c r="R16" s="10">
        <v>596</v>
      </c>
      <c r="S16" s="10">
        <v>171</v>
      </c>
      <c r="T16" s="41">
        <f t="shared" si="0"/>
        <v>7068</v>
      </c>
    </row>
    <row r="17" spans="1:20" ht="12.75">
      <c r="A17" s="7" t="s">
        <v>268</v>
      </c>
      <c r="B17" s="3">
        <v>11</v>
      </c>
      <c r="C17" s="4" t="s">
        <v>25</v>
      </c>
      <c r="D17" s="6" t="s">
        <v>26</v>
      </c>
      <c r="E17" s="35">
        <v>427</v>
      </c>
      <c r="F17" s="35"/>
      <c r="G17" s="35">
        <v>922</v>
      </c>
      <c r="H17" s="35">
        <v>811</v>
      </c>
      <c r="I17" s="35">
        <v>758</v>
      </c>
      <c r="J17" s="35">
        <v>628</v>
      </c>
      <c r="K17" s="35">
        <v>506</v>
      </c>
      <c r="L17" s="35">
        <v>137</v>
      </c>
      <c r="M17" s="35">
        <v>386</v>
      </c>
      <c r="N17" s="35">
        <v>313</v>
      </c>
      <c r="O17" s="35">
        <v>433</v>
      </c>
      <c r="P17" s="113">
        <v>814</v>
      </c>
      <c r="Q17" s="10">
        <v>731</v>
      </c>
      <c r="R17" s="10">
        <v>764</v>
      </c>
      <c r="S17" s="10">
        <v>199</v>
      </c>
      <c r="T17" s="41">
        <f t="shared" si="0"/>
        <v>7829</v>
      </c>
    </row>
    <row r="18" spans="1:20" ht="12.75">
      <c r="A18" s="7" t="s">
        <v>7</v>
      </c>
      <c r="B18" s="3">
        <v>12</v>
      </c>
      <c r="C18" s="4" t="s">
        <v>27</v>
      </c>
      <c r="D18" s="6" t="s">
        <v>28</v>
      </c>
      <c r="E18" s="35">
        <v>398</v>
      </c>
      <c r="F18" s="35"/>
      <c r="G18" s="35">
        <v>786</v>
      </c>
      <c r="H18" s="35">
        <v>684</v>
      </c>
      <c r="I18" s="35">
        <v>696</v>
      </c>
      <c r="J18" s="35">
        <v>530</v>
      </c>
      <c r="K18" s="35">
        <v>428</v>
      </c>
      <c r="L18" s="35">
        <v>122</v>
      </c>
      <c r="M18" s="35">
        <v>250</v>
      </c>
      <c r="N18" s="35">
        <v>226</v>
      </c>
      <c r="O18" s="35">
        <v>359</v>
      </c>
      <c r="P18" s="113">
        <v>679</v>
      </c>
      <c r="Q18" s="10">
        <v>625</v>
      </c>
      <c r="R18" s="10">
        <v>628</v>
      </c>
      <c r="S18" s="10">
        <v>159</v>
      </c>
      <c r="T18" s="41">
        <f t="shared" si="0"/>
        <v>6570</v>
      </c>
    </row>
    <row r="19" spans="1:20" ht="12.75">
      <c r="A19" s="7" t="s">
        <v>7</v>
      </c>
      <c r="B19" s="3">
        <v>13</v>
      </c>
      <c r="C19" s="4" t="s">
        <v>29</v>
      </c>
      <c r="D19" s="6" t="s">
        <v>30</v>
      </c>
      <c r="E19" s="35">
        <v>287</v>
      </c>
      <c r="F19" s="35"/>
      <c r="G19" s="35">
        <v>685</v>
      </c>
      <c r="H19" s="35">
        <v>618</v>
      </c>
      <c r="I19" s="35">
        <v>648</v>
      </c>
      <c r="J19" s="35">
        <v>571</v>
      </c>
      <c r="K19" s="35">
        <v>423</v>
      </c>
      <c r="L19" s="35">
        <v>119</v>
      </c>
      <c r="M19" s="35">
        <v>242</v>
      </c>
      <c r="N19" s="35">
        <v>251</v>
      </c>
      <c r="O19" s="35">
        <v>326</v>
      </c>
      <c r="P19" s="113">
        <v>688</v>
      </c>
      <c r="Q19" s="10">
        <v>614</v>
      </c>
      <c r="R19" s="10">
        <v>582</v>
      </c>
      <c r="S19" s="10">
        <v>177</v>
      </c>
      <c r="T19" s="41">
        <f t="shared" si="0"/>
        <v>6231</v>
      </c>
    </row>
    <row r="20" spans="1:20" ht="12.75">
      <c r="A20" s="7" t="s">
        <v>197</v>
      </c>
      <c r="B20" s="3">
        <v>14</v>
      </c>
      <c r="C20" s="4" t="s">
        <v>195</v>
      </c>
      <c r="D20" s="6" t="s">
        <v>174</v>
      </c>
      <c r="E20" s="35">
        <v>417</v>
      </c>
      <c r="F20" s="35"/>
      <c r="G20" s="35">
        <v>477</v>
      </c>
      <c r="H20" s="35">
        <v>477</v>
      </c>
      <c r="I20" s="35">
        <v>418</v>
      </c>
      <c r="J20" s="35">
        <v>445</v>
      </c>
      <c r="K20" s="35">
        <v>448</v>
      </c>
      <c r="L20" s="35">
        <v>134</v>
      </c>
      <c r="M20" s="35">
        <v>258</v>
      </c>
      <c r="N20" s="35">
        <v>267</v>
      </c>
      <c r="O20" s="35">
        <v>333</v>
      </c>
      <c r="P20" s="113">
        <v>481</v>
      </c>
      <c r="Q20" s="10">
        <v>410</v>
      </c>
      <c r="R20" s="10">
        <v>435</v>
      </c>
      <c r="S20" s="10">
        <v>116</v>
      </c>
      <c r="T20" s="41">
        <f t="shared" si="0"/>
        <v>5116</v>
      </c>
    </row>
    <row r="21" spans="1:20" ht="12.75">
      <c r="A21" s="7" t="s">
        <v>269</v>
      </c>
      <c r="B21" s="3">
        <v>15</v>
      </c>
      <c r="C21" s="4" t="s">
        <v>203</v>
      </c>
      <c r="D21" s="6" t="s">
        <v>175</v>
      </c>
      <c r="E21" s="35">
        <v>269</v>
      </c>
      <c r="F21" s="35"/>
      <c r="G21" s="35">
        <v>556</v>
      </c>
      <c r="H21" s="35">
        <v>528</v>
      </c>
      <c r="I21" s="35">
        <v>507</v>
      </c>
      <c r="J21" s="35">
        <v>396</v>
      </c>
      <c r="K21" s="35">
        <v>362</v>
      </c>
      <c r="L21" s="35">
        <v>101</v>
      </c>
      <c r="M21" s="35">
        <v>34</v>
      </c>
      <c r="N21" s="35">
        <v>192</v>
      </c>
      <c r="O21" s="35">
        <v>272</v>
      </c>
      <c r="P21" s="113">
        <v>559</v>
      </c>
      <c r="Q21" s="10">
        <v>516</v>
      </c>
      <c r="R21" s="10">
        <v>488</v>
      </c>
      <c r="S21" s="10">
        <v>143</v>
      </c>
      <c r="T21" s="41">
        <f t="shared" si="0"/>
        <v>4923</v>
      </c>
    </row>
    <row r="22" spans="1:20" ht="12.75">
      <c r="A22" s="7"/>
      <c r="B22" s="3">
        <v>16</v>
      </c>
      <c r="C22" s="4" t="s">
        <v>31</v>
      </c>
      <c r="D22" s="6" t="s">
        <v>32</v>
      </c>
      <c r="E22" s="35">
        <v>129</v>
      </c>
      <c r="F22" s="35"/>
      <c r="G22" s="35">
        <v>234</v>
      </c>
      <c r="H22" s="35">
        <v>213</v>
      </c>
      <c r="I22" s="35">
        <v>236</v>
      </c>
      <c r="J22" s="35">
        <v>252</v>
      </c>
      <c r="K22" s="35">
        <v>238</v>
      </c>
      <c r="L22" s="35">
        <v>44</v>
      </c>
      <c r="M22" s="35">
        <v>101</v>
      </c>
      <c r="N22" s="35">
        <v>53</v>
      </c>
      <c r="O22" s="35">
        <v>135</v>
      </c>
      <c r="P22" s="113">
        <v>293</v>
      </c>
      <c r="Q22" s="10">
        <v>299</v>
      </c>
      <c r="R22" s="10">
        <v>307</v>
      </c>
      <c r="S22" s="10">
        <v>86</v>
      </c>
      <c r="T22" s="41">
        <f t="shared" si="0"/>
        <v>2620</v>
      </c>
    </row>
    <row r="23" spans="1:20" ht="12.75">
      <c r="A23" s="7" t="s">
        <v>33</v>
      </c>
      <c r="B23" s="3">
        <v>17</v>
      </c>
      <c r="C23" s="4" t="s">
        <v>204</v>
      </c>
      <c r="D23" s="45" t="s">
        <v>34</v>
      </c>
      <c r="E23" s="46">
        <v>504</v>
      </c>
      <c r="F23" s="46"/>
      <c r="G23" s="46">
        <v>534</v>
      </c>
      <c r="H23" s="46">
        <v>534</v>
      </c>
      <c r="I23" s="46">
        <v>363</v>
      </c>
      <c r="J23" s="46">
        <v>448.8</v>
      </c>
      <c r="K23" s="46">
        <v>363.6</v>
      </c>
      <c r="L23" s="46">
        <v>102</v>
      </c>
      <c r="M23" s="46">
        <v>232</v>
      </c>
      <c r="N23" s="46">
        <v>225.8</v>
      </c>
      <c r="O23" s="46">
        <v>330.8</v>
      </c>
      <c r="P23" s="12">
        <v>403</v>
      </c>
      <c r="Q23" s="7">
        <v>546</v>
      </c>
      <c r="R23" s="7">
        <v>559</v>
      </c>
      <c r="S23" s="7">
        <v>169</v>
      </c>
      <c r="T23" s="41">
        <f t="shared" si="0"/>
        <v>5315</v>
      </c>
    </row>
    <row r="24" spans="1:20" ht="12.75">
      <c r="A24" s="7" t="s">
        <v>33</v>
      </c>
      <c r="B24" s="3">
        <v>18</v>
      </c>
      <c r="C24" s="4" t="s">
        <v>205</v>
      </c>
      <c r="D24" s="45" t="s">
        <v>35</v>
      </c>
      <c r="E24" s="46">
        <v>473</v>
      </c>
      <c r="F24" s="46"/>
      <c r="G24" s="46">
        <v>506</v>
      </c>
      <c r="H24" s="46">
        <v>561</v>
      </c>
      <c r="I24" s="46">
        <v>363</v>
      </c>
      <c r="J24" s="46">
        <v>448.8</v>
      </c>
      <c r="K24" s="46">
        <v>363.6</v>
      </c>
      <c r="L24" s="46">
        <v>102</v>
      </c>
      <c r="M24" s="46">
        <v>232</v>
      </c>
      <c r="N24" s="46">
        <v>225.8</v>
      </c>
      <c r="O24" s="46">
        <v>331</v>
      </c>
      <c r="P24" s="12">
        <v>425</v>
      </c>
      <c r="Q24" s="7">
        <v>627</v>
      </c>
      <c r="R24" s="7">
        <v>641</v>
      </c>
      <c r="S24" s="7">
        <v>236</v>
      </c>
      <c r="T24" s="41">
        <f>SUM(E24:R24)</f>
        <v>5299.200000000001</v>
      </c>
    </row>
    <row r="25" spans="1:20" ht="12.75">
      <c r="A25" s="7" t="s">
        <v>33</v>
      </c>
      <c r="B25" s="3">
        <v>19</v>
      </c>
      <c r="C25" s="4" t="s">
        <v>39</v>
      </c>
      <c r="D25" s="6" t="s">
        <v>40</v>
      </c>
      <c r="E25" s="35">
        <v>1679</v>
      </c>
      <c r="F25" s="35">
        <v>-900</v>
      </c>
      <c r="G25" s="35">
        <v>3391</v>
      </c>
      <c r="H25" s="35">
        <v>3076</v>
      </c>
      <c r="I25" s="35">
        <v>3012</v>
      </c>
      <c r="J25" s="35">
        <v>2629</v>
      </c>
      <c r="K25" s="35">
        <v>2263</v>
      </c>
      <c r="L25" s="35">
        <v>686</v>
      </c>
      <c r="M25" s="35">
        <v>1587</v>
      </c>
      <c r="N25" s="35">
        <v>1498</v>
      </c>
      <c r="O25" s="35">
        <v>1745</v>
      </c>
      <c r="P25" s="113">
        <v>2735</v>
      </c>
      <c r="Q25" s="10">
        <v>2505</v>
      </c>
      <c r="R25" s="10">
        <v>2605</v>
      </c>
      <c r="S25" s="10">
        <v>722</v>
      </c>
      <c r="T25" s="41">
        <f aca="true" t="shared" si="1" ref="T25:T32">SUM(E25:S25)</f>
        <v>29233</v>
      </c>
    </row>
    <row r="26" spans="1:20" ht="12.75">
      <c r="A26" s="7" t="s">
        <v>33</v>
      </c>
      <c r="B26" s="3">
        <v>20</v>
      </c>
      <c r="C26" s="4" t="s">
        <v>41</v>
      </c>
      <c r="D26" s="6" t="s">
        <v>42</v>
      </c>
      <c r="E26" s="35">
        <v>1049</v>
      </c>
      <c r="F26" s="35"/>
      <c r="G26" s="35">
        <v>2139</v>
      </c>
      <c r="H26" s="35">
        <v>1925</v>
      </c>
      <c r="I26" s="35">
        <v>2099</v>
      </c>
      <c r="J26" s="35">
        <v>1713</v>
      </c>
      <c r="K26" s="35">
        <v>1476</v>
      </c>
      <c r="L26" s="35">
        <v>402</v>
      </c>
      <c r="M26" s="35">
        <v>904</v>
      </c>
      <c r="N26" s="35">
        <v>880</v>
      </c>
      <c r="O26" s="35">
        <v>1049</v>
      </c>
      <c r="P26" s="113">
        <v>2035</v>
      </c>
      <c r="Q26" s="10">
        <v>1771</v>
      </c>
      <c r="R26" s="10">
        <v>1714</v>
      </c>
      <c r="S26" s="10">
        <v>473</v>
      </c>
      <c r="T26" s="41">
        <f t="shared" si="1"/>
        <v>19629</v>
      </c>
    </row>
    <row r="27" spans="1:20" ht="12.75">
      <c r="A27" s="7" t="s">
        <v>33</v>
      </c>
      <c r="B27" s="3">
        <v>21</v>
      </c>
      <c r="C27" s="4" t="s">
        <v>43</v>
      </c>
      <c r="D27" s="6" t="s">
        <v>44</v>
      </c>
      <c r="E27" s="35">
        <v>770</v>
      </c>
      <c r="F27" s="35"/>
      <c r="G27" s="35">
        <v>1470</v>
      </c>
      <c r="H27" s="35">
        <v>1402</v>
      </c>
      <c r="I27" s="35">
        <v>1529</v>
      </c>
      <c r="J27" s="35">
        <v>1230</v>
      </c>
      <c r="K27" s="35">
        <v>1076</v>
      </c>
      <c r="L27" s="35">
        <v>298</v>
      </c>
      <c r="M27" s="35">
        <v>644</v>
      </c>
      <c r="N27" s="35">
        <v>535</v>
      </c>
      <c r="O27" s="35">
        <v>719</v>
      </c>
      <c r="P27" s="113">
        <v>1517</v>
      </c>
      <c r="Q27" s="10">
        <v>1462</v>
      </c>
      <c r="R27" s="10">
        <v>1452</v>
      </c>
      <c r="S27" s="10">
        <v>377</v>
      </c>
      <c r="T27" s="41">
        <f t="shared" si="1"/>
        <v>14481</v>
      </c>
    </row>
    <row r="28" spans="1:20" ht="12.75">
      <c r="A28" s="7" t="s">
        <v>7</v>
      </c>
      <c r="B28" s="3">
        <v>22</v>
      </c>
      <c r="C28" s="4" t="s">
        <v>45</v>
      </c>
      <c r="D28" s="6" t="s">
        <v>46</v>
      </c>
      <c r="E28" s="35">
        <v>574</v>
      </c>
      <c r="F28" s="35"/>
      <c r="G28" s="35">
        <v>1078</v>
      </c>
      <c r="H28" s="35">
        <v>971</v>
      </c>
      <c r="I28" s="35">
        <v>1026</v>
      </c>
      <c r="J28" s="35">
        <v>947</v>
      </c>
      <c r="K28" s="35">
        <v>798</v>
      </c>
      <c r="L28" s="35">
        <v>197</v>
      </c>
      <c r="M28" s="35">
        <v>440</v>
      </c>
      <c r="N28" s="35">
        <v>472</v>
      </c>
      <c r="O28" s="35">
        <v>563</v>
      </c>
      <c r="P28" s="113">
        <v>1084</v>
      </c>
      <c r="Q28" s="10">
        <v>1009</v>
      </c>
      <c r="R28" s="10">
        <v>1053</v>
      </c>
      <c r="S28" s="10">
        <v>304</v>
      </c>
      <c r="T28" s="41">
        <f t="shared" si="1"/>
        <v>10516</v>
      </c>
    </row>
    <row r="29" spans="1:20" ht="12.75">
      <c r="A29" s="7" t="s">
        <v>269</v>
      </c>
      <c r="B29" s="3">
        <v>23</v>
      </c>
      <c r="C29" s="4" t="s">
        <v>47</v>
      </c>
      <c r="D29" s="6" t="s">
        <v>48</v>
      </c>
      <c r="E29" s="35">
        <v>284</v>
      </c>
      <c r="F29" s="35"/>
      <c r="G29" s="35">
        <v>556</v>
      </c>
      <c r="H29" s="35">
        <v>546</v>
      </c>
      <c r="I29" s="35">
        <v>556</v>
      </c>
      <c r="J29" s="35">
        <v>436</v>
      </c>
      <c r="K29" s="35">
        <v>396</v>
      </c>
      <c r="L29" s="35">
        <v>102</v>
      </c>
      <c r="M29" s="35">
        <v>235</v>
      </c>
      <c r="N29" s="35">
        <v>230</v>
      </c>
      <c r="O29" s="35">
        <v>260</v>
      </c>
      <c r="P29" s="113">
        <v>556</v>
      </c>
      <c r="Q29" s="10">
        <v>509</v>
      </c>
      <c r="R29" s="10">
        <v>524</v>
      </c>
      <c r="S29" s="10">
        <v>147</v>
      </c>
      <c r="T29" s="41">
        <f t="shared" si="1"/>
        <v>5337</v>
      </c>
    </row>
    <row r="30" spans="1:20" ht="12.75">
      <c r="A30" s="7" t="s">
        <v>269</v>
      </c>
      <c r="B30" s="3">
        <v>24</v>
      </c>
      <c r="C30" s="4" t="s">
        <v>49</v>
      </c>
      <c r="D30" s="6" t="s">
        <v>50</v>
      </c>
      <c r="E30" s="35">
        <v>288</v>
      </c>
      <c r="F30" s="35"/>
      <c r="G30" s="35">
        <v>592</v>
      </c>
      <c r="H30" s="35">
        <v>557</v>
      </c>
      <c r="I30" s="35">
        <v>569</v>
      </c>
      <c r="J30" s="35">
        <v>453</v>
      </c>
      <c r="K30" s="35">
        <v>401</v>
      </c>
      <c r="L30" s="35">
        <v>111</v>
      </c>
      <c r="M30" s="35">
        <v>243</v>
      </c>
      <c r="N30" s="35">
        <v>246</v>
      </c>
      <c r="O30" s="35">
        <v>307</v>
      </c>
      <c r="P30" s="113">
        <v>619</v>
      </c>
      <c r="Q30" s="10">
        <v>551</v>
      </c>
      <c r="R30" s="10">
        <v>542</v>
      </c>
      <c r="S30" s="10">
        <v>155</v>
      </c>
      <c r="T30" s="41">
        <f t="shared" si="1"/>
        <v>5634</v>
      </c>
    </row>
    <row r="31" spans="1:20" ht="12.75">
      <c r="A31" s="7" t="s">
        <v>269</v>
      </c>
      <c r="B31" s="3">
        <v>25</v>
      </c>
      <c r="C31" s="4" t="s">
        <v>51</v>
      </c>
      <c r="D31" s="6" t="s">
        <v>52</v>
      </c>
      <c r="E31" s="35">
        <v>304</v>
      </c>
      <c r="F31" s="35"/>
      <c r="G31" s="35">
        <v>629</v>
      </c>
      <c r="H31" s="35">
        <v>576</v>
      </c>
      <c r="I31" s="35">
        <v>660</v>
      </c>
      <c r="J31" s="35">
        <v>600</v>
      </c>
      <c r="K31" s="35">
        <v>553</v>
      </c>
      <c r="L31" s="35">
        <v>157</v>
      </c>
      <c r="M31" s="35">
        <v>347</v>
      </c>
      <c r="N31" s="35">
        <v>330</v>
      </c>
      <c r="O31" s="35">
        <v>335</v>
      </c>
      <c r="P31" s="113">
        <v>628</v>
      </c>
      <c r="Q31" s="10">
        <v>551</v>
      </c>
      <c r="R31" s="10">
        <v>577</v>
      </c>
      <c r="S31" s="10">
        <v>162</v>
      </c>
      <c r="T31" s="41">
        <f t="shared" si="1"/>
        <v>6409</v>
      </c>
    </row>
    <row r="32" spans="1:20" ht="12.75">
      <c r="A32" s="7" t="s">
        <v>7</v>
      </c>
      <c r="B32" s="3">
        <v>26</v>
      </c>
      <c r="C32" s="4" t="s">
        <v>53</v>
      </c>
      <c r="D32" s="6" t="s">
        <v>54</v>
      </c>
      <c r="E32" s="35">
        <v>493</v>
      </c>
      <c r="F32" s="35"/>
      <c r="G32" s="35">
        <v>929</v>
      </c>
      <c r="H32" s="35">
        <v>745</v>
      </c>
      <c r="I32" s="35">
        <v>701</v>
      </c>
      <c r="J32" s="35">
        <v>559</v>
      </c>
      <c r="K32" s="35">
        <v>545</v>
      </c>
      <c r="L32" s="35">
        <v>146</v>
      </c>
      <c r="M32" s="35">
        <v>323</v>
      </c>
      <c r="N32" s="35">
        <v>314</v>
      </c>
      <c r="O32" s="35">
        <v>374</v>
      </c>
      <c r="P32" s="113">
        <v>720</v>
      </c>
      <c r="Q32" s="10">
        <v>621</v>
      </c>
      <c r="R32" s="10">
        <v>649</v>
      </c>
      <c r="S32" s="10">
        <v>182</v>
      </c>
      <c r="T32" s="41">
        <f t="shared" si="1"/>
        <v>7301</v>
      </c>
    </row>
    <row r="33" spans="1:20" ht="12.75">
      <c r="A33" s="7" t="s">
        <v>33</v>
      </c>
      <c r="B33" s="3">
        <v>27</v>
      </c>
      <c r="C33" s="4" t="s">
        <v>206</v>
      </c>
      <c r="D33" s="45" t="s">
        <v>36</v>
      </c>
      <c r="E33" s="46">
        <v>464</v>
      </c>
      <c r="F33" s="46"/>
      <c r="G33" s="46">
        <v>451</v>
      </c>
      <c r="H33" s="46">
        <v>488</v>
      </c>
      <c r="I33" s="46">
        <v>363</v>
      </c>
      <c r="J33" s="46">
        <v>448.8</v>
      </c>
      <c r="K33" s="46">
        <v>363.6</v>
      </c>
      <c r="L33" s="46">
        <v>102</v>
      </c>
      <c r="M33" s="46">
        <v>232</v>
      </c>
      <c r="N33" s="46">
        <v>225.8</v>
      </c>
      <c r="O33" s="46">
        <v>331</v>
      </c>
      <c r="P33" s="12">
        <v>392</v>
      </c>
      <c r="Q33" s="7">
        <v>513</v>
      </c>
      <c r="R33" s="7">
        <v>527</v>
      </c>
      <c r="S33" s="7">
        <v>144</v>
      </c>
      <c r="T33" s="41">
        <f>SUM(E33:R33)</f>
        <v>4901.200000000001</v>
      </c>
    </row>
    <row r="34" spans="1:20" ht="12.75">
      <c r="A34" s="7" t="s">
        <v>33</v>
      </c>
      <c r="B34" s="3">
        <v>28</v>
      </c>
      <c r="C34" s="4" t="s">
        <v>207</v>
      </c>
      <c r="D34" s="45" t="s">
        <v>37</v>
      </c>
      <c r="E34" s="46">
        <v>374</v>
      </c>
      <c r="F34" s="46"/>
      <c r="G34" s="46">
        <v>405</v>
      </c>
      <c r="H34" s="46">
        <v>457</v>
      </c>
      <c r="I34" s="46">
        <v>363</v>
      </c>
      <c r="J34" s="46">
        <v>448.8</v>
      </c>
      <c r="K34" s="46">
        <v>363.6</v>
      </c>
      <c r="L34" s="46">
        <v>102</v>
      </c>
      <c r="M34" s="46">
        <v>232</v>
      </c>
      <c r="N34" s="46">
        <v>225.8</v>
      </c>
      <c r="O34" s="46">
        <v>331</v>
      </c>
      <c r="P34" s="12">
        <v>282</v>
      </c>
      <c r="Q34" s="7">
        <v>472</v>
      </c>
      <c r="R34" s="7">
        <v>575</v>
      </c>
      <c r="S34" s="7">
        <v>142</v>
      </c>
      <c r="T34" s="41">
        <f>SUM(E34:R34)</f>
        <v>4631.200000000001</v>
      </c>
    </row>
    <row r="35" spans="1:20" ht="12.75">
      <c r="A35" s="7" t="s">
        <v>33</v>
      </c>
      <c r="B35" s="3">
        <v>29</v>
      </c>
      <c r="C35" s="4" t="s">
        <v>208</v>
      </c>
      <c r="D35" s="45" t="s">
        <v>38</v>
      </c>
      <c r="E35" s="46">
        <v>437</v>
      </c>
      <c r="F35" s="46"/>
      <c r="G35" s="46">
        <v>451</v>
      </c>
      <c r="H35" s="46">
        <v>462</v>
      </c>
      <c r="I35" s="46">
        <v>363</v>
      </c>
      <c r="J35" s="46">
        <v>448.8</v>
      </c>
      <c r="K35" s="46">
        <v>363.6</v>
      </c>
      <c r="L35" s="46">
        <v>102</v>
      </c>
      <c r="M35" s="46">
        <v>233</v>
      </c>
      <c r="N35" s="46">
        <v>225.8</v>
      </c>
      <c r="O35" s="46">
        <v>331</v>
      </c>
      <c r="P35" s="12">
        <v>353</v>
      </c>
      <c r="Q35" s="7">
        <v>460</v>
      </c>
      <c r="R35" s="7">
        <v>475</v>
      </c>
      <c r="S35" s="7">
        <v>133</v>
      </c>
      <c r="T35" s="41">
        <f>SUM(E35:R35)</f>
        <v>4705.200000000001</v>
      </c>
    </row>
    <row r="36" spans="1:20" ht="12.75">
      <c r="A36" s="7" t="s">
        <v>33</v>
      </c>
      <c r="B36" s="3">
        <v>30</v>
      </c>
      <c r="C36" s="4" t="s">
        <v>55</v>
      </c>
      <c r="D36" s="19" t="s">
        <v>56</v>
      </c>
      <c r="E36" s="35">
        <v>2855</v>
      </c>
      <c r="F36" s="35"/>
      <c r="G36" s="35">
        <v>6053</v>
      </c>
      <c r="H36" s="35">
        <v>5149</v>
      </c>
      <c r="I36" s="35">
        <v>5516</v>
      </c>
      <c r="J36" s="35">
        <v>4466</v>
      </c>
      <c r="K36" s="35">
        <v>4021</v>
      </c>
      <c r="L36" s="35">
        <v>1682</v>
      </c>
      <c r="M36" s="35">
        <v>2318</v>
      </c>
      <c r="N36" s="35">
        <v>1808</v>
      </c>
      <c r="O36" s="35">
        <v>2681</v>
      </c>
      <c r="P36" s="113">
        <v>5083</v>
      </c>
      <c r="Q36" s="7">
        <v>4341</v>
      </c>
      <c r="R36" s="7">
        <v>4617</v>
      </c>
      <c r="S36" s="7">
        <v>1100</v>
      </c>
      <c r="T36" s="41">
        <f aca="true" t="shared" si="2" ref="T36:T67">SUM(E36:S36)</f>
        <v>51690</v>
      </c>
    </row>
    <row r="37" spans="1:20" ht="12.75">
      <c r="A37" s="7" t="s">
        <v>269</v>
      </c>
      <c r="B37" s="3">
        <v>31</v>
      </c>
      <c r="C37" s="4" t="s">
        <v>57</v>
      </c>
      <c r="D37" s="6" t="s">
        <v>58</v>
      </c>
      <c r="E37" s="35">
        <v>1226</v>
      </c>
      <c r="F37" s="35"/>
      <c r="G37" s="35">
        <v>2366</v>
      </c>
      <c r="H37" s="35">
        <v>2070</v>
      </c>
      <c r="I37" s="35">
        <v>2080</v>
      </c>
      <c r="J37" s="35">
        <v>1769</v>
      </c>
      <c r="K37" s="35">
        <v>1587</v>
      </c>
      <c r="L37" s="35">
        <v>406</v>
      </c>
      <c r="M37" s="35">
        <v>929</v>
      </c>
      <c r="N37" s="35">
        <v>765</v>
      </c>
      <c r="O37" s="35">
        <v>1255</v>
      </c>
      <c r="P37" s="113">
        <v>2163</v>
      </c>
      <c r="Q37" s="10">
        <v>2012</v>
      </c>
      <c r="R37" s="10">
        <v>1996</v>
      </c>
      <c r="S37" s="10">
        <v>597</v>
      </c>
      <c r="T37" s="41">
        <f t="shared" si="2"/>
        <v>21221</v>
      </c>
    </row>
    <row r="38" spans="1:20" ht="12.75">
      <c r="A38" s="14" t="s">
        <v>33</v>
      </c>
      <c r="B38" s="3">
        <v>32</v>
      </c>
      <c r="C38" s="4" t="s">
        <v>59</v>
      </c>
      <c r="D38" s="6" t="s">
        <v>60</v>
      </c>
      <c r="E38" s="35">
        <v>201</v>
      </c>
      <c r="F38" s="35"/>
      <c r="G38" s="35">
        <v>415</v>
      </c>
      <c r="H38" s="35">
        <v>383</v>
      </c>
      <c r="I38" s="35">
        <v>402</v>
      </c>
      <c r="J38" s="35">
        <v>405</v>
      </c>
      <c r="K38" s="35">
        <v>325</v>
      </c>
      <c r="L38" s="35">
        <v>97</v>
      </c>
      <c r="M38" s="35">
        <v>190</v>
      </c>
      <c r="N38" s="35">
        <v>152</v>
      </c>
      <c r="O38" s="35">
        <v>192</v>
      </c>
      <c r="P38" s="113">
        <v>393</v>
      </c>
      <c r="Q38" s="10">
        <v>350</v>
      </c>
      <c r="R38" s="10">
        <v>387</v>
      </c>
      <c r="S38" s="10">
        <v>105</v>
      </c>
      <c r="T38" s="41">
        <f t="shared" si="2"/>
        <v>3997</v>
      </c>
    </row>
    <row r="39" spans="1:20" ht="12.75">
      <c r="A39" s="7" t="s">
        <v>7</v>
      </c>
      <c r="B39" s="3">
        <v>33</v>
      </c>
      <c r="C39" s="4" t="s">
        <v>61</v>
      </c>
      <c r="D39" s="6" t="s">
        <v>62</v>
      </c>
      <c r="E39" s="35">
        <v>656</v>
      </c>
      <c r="F39" s="35"/>
      <c r="G39" s="35">
        <v>1396</v>
      </c>
      <c r="H39" s="35">
        <v>1414</v>
      </c>
      <c r="I39" s="35">
        <v>1435</v>
      </c>
      <c r="J39" s="35">
        <v>1172</v>
      </c>
      <c r="K39" s="35">
        <v>1035</v>
      </c>
      <c r="L39" s="35">
        <v>273</v>
      </c>
      <c r="M39" s="35">
        <v>629</v>
      </c>
      <c r="N39" s="35">
        <v>527</v>
      </c>
      <c r="O39" s="35">
        <v>724</v>
      </c>
      <c r="P39" s="113">
        <v>1456</v>
      </c>
      <c r="Q39" s="10">
        <v>1271</v>
      </c>
      <c r="R39" s="10">
        <v>1262</v>
      </c>
      <c r="S39" s="10">
        <v>360</v>
      </c>
      <c r="T39" s="41">
        <f t="shared" si="2"/>
        <v>13610</v>
      </c>
    </row>
    <row r="40" spans="1:20" ht="12.75">
      <c r="A40" s="7" t="s">
        <v>7</v>
      </c>
      <c r="B40" s="3">
        <v>34</v>
      </c>
      <c r="C40" s="4" t="s">
        <v>63</v>
      </c>
      <c r="D40" s="6" t="s">
        <v>64</v>
      </c>
      <c r="E40" s="35">
        <v>507</v>
      </c>
      <c r="F40" s="35"/>
      <c r="G40" s="35">
        <v>1052</v>
      </c>
      <c r="H40" s="35">
        <v>896</v>
      </c>
      <c r="I40" s="35">
        <v>887</v>
      </c>
      <c r="J40" s="35">
        <v>744</v>
      </c>
      <c r="K40" s="35">
        <v>654</v>
      </c>
      <c r="L40" s="35">
        <v>181</v>
      </c>
      <c r="M40" s="35">
        <v>386</v>
      </c>
      <c r="N40" s="35">
        <v>313</v>
      </c>
      <c r="O40" s="35">
        <v>457</v>
      </c>
      <c r="P40" s="113">
        <v>874</v>
      </c>
      <c r="Q40" s="10">
        <v>803</v>
      </c>
      <c r="R40" s="10">
        <v>826</v>
      </c>
      <c r="S40" s="10">
        <v>222</v>
      </c>
      <c r="T40" s="41">
        <f t="shared" si="2"/>
        <v>8802</v>
      </c>
    </row>
    <row r="41" spans="1:20" ht="12.75">
      <c r="A41" s="7"/>
      <c r="B41" s="3">
        <v>35</v>
      </c>
      <c r="C41" s="4" t="s">
        <v>65</v>
      </c>
      <c r="D41" s="6" t="s">
        <v>66</v>
      </c>
      <c r="E41" s="36">
        <v>1044</v>
      </c>
      <c r="F41" s="36"/>
      <c r="G41" s="36">
        <v>2088</v>
      </c>
      <c r="H41" s="36">
        <v>2214</v>
      </c>
      <c r="I41" s="36">
        <v>2282</v>
      </c>
      <c r="J41" s="36">
        <v>1968</v>
      </c>
      <c r="K41" s="36">
        <v>2419</v>
      </c>
      <c r="L41" s="36">
        <v>713</v>
      </c>
      <c r="M41" s="36">
        <v>1661</v>
      </c>
      <c r="N41" s="36">
        <v>1317</v>
      </c>
      <c r="O41" s="36">
        <v>1417</v>
      </c>
      <c r="P41" s="113">
        <v>2264</v>
      </c>
      <c r="Q41" s="10">
        <v>1796</v>
      </c>
      <c r="R41" s="10">
        <v>1646</v>
      </c>
      <c r="S41" s="10">
        <v>693</v>
      </c>
      <c r="T41" s="41">
        <f t="shared" si="2"/>
        <v>23522</v>
      </c>
    </row>
    <row r="42" spans="1:20" ht="12.75">
      <c r="A42" s="7" t="s">
        <v>7</v>
      </c>
      <c r="B42" s="3">
        <v>36</v>
      </c>
      <c r="C42" s="4" t="s">
        <v>67</v>
      </c>
      <c r="D42" s="6" t="s">
        <v>68</v>
      </c>
      <c r="E42" s="35">
        <v>362</v>
      </c>
      <c r="F42" s="35"/>
      <c r="G42" s="35">
        <v>668</v>
      </c>
      <c r="H42" s="35">
        <v>588</v>
      </c>
      <c r="I42" s="35">
        <v>616</v>
      </c>
      <c r="J42" s="35">
        <v>517</v>
      </c>
      <c r="K42" s="35">
        <v>470</v>
      </c>
      <c r="L42" s="35">
        <v>113</v>
      </c>
      <c r="M42" s="35">
        <v>232</v>
      </c>
      <c r="N42" s="35">
        <v>163</v>
      </c>
      <c r="O42" s="35">
        <v>297</v>
      </c>
      <c r="P42" s="113">
        <v>647</v>
      </c>
      <c r="Q42" s="10">
        <v>528</v>
      </c>
      <c r="R42" s="10">
        <v>549</v>
      </c>
      <c r="S42" s="10">
        <v>165</v>
      </c>
      <c r="T42" s="41">
        <f t="shared" si="2"/>
        <v>5915</v>
      </c>
    </row>
    <row r="43" spans="1:20" ht="12.75">
      <c r="A43" s="7" t="s">
        <v>7</v>
      </c>
      <c r="B43" s="3">
        <v>37</v>
      </c>
      <c r="C43" s="4" t="s">
        <v>69</v>
      </c>
      <c r="D43" s="6" t="s">
        <v>70</v>
      </c>
      <c r="E43" s="35">
        <v>481</v>
      </c>
      <c r="F43" s="35"/>
      <c r="G43" s="35">
        <v>979</v>
      </c>
      <c r="H43" s="35">
        <v>872</v>
      </c>
      <c r="I43" s="35">
        <v>870</v>
      </c>
      <c r="J43" s="35">
        <v>782</v>
      </c>
      <c r="K43" s="35">
        <v>634</v>
      </c>
      <c r="L43" s="35">
        <v>166</v>
      </c>
      <c r="M43" s="35">
        <v>353</v>
      </c>
      <c r="N43" s="35">
        <v>304</v>
      </c>
      <c r="O43" s="35">
        <v>458</v>
      </c>
      <c r="P43" s="113">
        <v>753</v>
      </c>
      <c r="Q43" s="10">
        <v>723</v>
      </c>
      <c r="R43" s="10">
        <v>748</v>
      </c>
      <c r="S43" s="10">
        <v>219</v>
      </c>
      <c r="T43" s="41">
        <f t="shared" si="2"/>
        <v>8342</v>
      </c>
    </row>
    <row r="44" spans="1:20" ht="12.75">
      <c r="A44" s="7" t="s">
        <v>197</v>
      </c>
      <c r="B44" s="3">
        <v>38</v>
      </c>
      <c r="C44" s="4" t="s">
        <v>71</v>
      </c>
      <c r="D44" s="6" t="s">
        <v>72</v>
      </c>
      <c r="E44" s="35">
        <v>400</v>
      </c>
      <c r="F44" s="35"/>
      <c r="G44" s="35">
        <v>781</v>
      </c>
      <c r="H44" s="35">
        <v>711</v>
      </c>
      <c r="I44" s="35">
        <v>750</v>
      </c>
      <c r="J44" s="35">
        <v>613</v>
      </c>
      <c r="K44" s="35">
        <v>543</v>
      </c>
      <c r="L44" s="35">
        <v>142</v>
      </c>
      <c r="M44" s="35">
        <v>337</v>
      </c>
      <c r="N44" s="35">
        <v>272</v>
      </c>
      <c r="O44" s="35">
        <v>399</v>
      </c>
      <c r="P44" s="113">
        <v>734</v>
      </c>
      <c r="Q44" s="10">
        <v>635</v>
      </c>
      <c r="R44" s="10">
        <v>687</v>
      </c>
      <c r="S44" s="10">
        <v>178</v>
      </c>
      <c r="T44" s="41">
        <f t="shared" si="2"/>
        <v>7182</v>
      </c>
    </row>
    <row r="45" spans="1:20" ht="12.75">
      <c r="A45" s="14" t="s">
        <v>33</v>
      </c>
      <c r="B45" s="3">
        <v>39</v>
      </c>
      <c r="C45" s="4" t="s">
        <v>166</v>
      </c>
      <c r="D45" s="6" t="s">
        <v>73</v>
      </c>
      <c r="E45" s="35">
        <v>204</v>
      </c>
      <c r="F45" s="35"/>
      <c r="G45" s="35">
        <v>423</v>
      </c>
      <c r="H45" s="35">
        <v>372</v>
      </c>
      <c r="I45" s="35">
        <v>386</v>
      </c>
      <c r="J45" s="35">
        <v>357</v>
      </c>
      <c r="K45" s="35">
        <v>268</v>
      </c>
      <c r="L45" s="35">
        <v>73</v>
      </c>
      <c r="M45" s="35">
        <v>138</v>
      </c>
      <c r="N45" s="35">
        <v>116</v>
      </c>
      <c r="O45" s="35">
        <v>169</v>
      </c>
      <c r="P45" s="113">
        <v>341</v>
      </c>
      <c r="Q45" s="10">
        <v>292</v>
      </c>
      <c r="R45" s="10">
        <v>294</v>
      </c>
      <c r="S45" s="10">
        <v>90</v>
      </c>
      <c r="T45" s="41">
        <f t="shared" si="2"/>
        <v>3523</v>
      </c>
    </row>
    <row r="46" spans="1:20" ht="12.75">
      <c r="A46" s="7" t="s">
        <v>197</v>
      </c>
      <c r="B46" s="3">
        <v>40</v>
      </c>
      <c r="C46" s="4" t="s">
        <v>74</v>
      </c>
      <c r="D46" s="6" t="s">
        <v>75</v>
      </c>
      <c r="E46" s="35">
        <v>798</v>
      </c>
      <c r="F46" s="35"/>
      <c r="G46" s="35">
        <v>1587</v>
      </c>
      <c r="H46" s="35">
        <v>1457</v>
      </c>
      <c r="I46" s="35">
        <v>1472</v>
      </c>
      <c r="J46" s="35">
        <v>1198</v>
      </c>
      <c r="K46" s="35">
        <v>1126</v>
      </c>
      <c r="L46" s="35">
        <v>312</v>
      </c>
      <c r="M46" s="35">
        <v>676</v>
      </c>
      <c r="N46" s="35">
        <v>610</v>
      </c>
      <c r="O46" s="35">
        <v>791</v>
      </c>
      <c r="P46" s="113">
        <v>1469</v>
      </c>
      <c r="Q46" s="10">
        <v>1293</v>
      </c>
      <c r="R46" s="10">
        <v>1372</v>
      </c>
      <c r="S46" s="10">
        <v>390</v>
      </c>
      <c r="T46" s="41">
        <f t="shared" si="2"/>
        <v>14551</v>
      </c>
    </row>
    <row r="47" spans="1:20" ht="12.75">
      <c r="A47" s="7" t="s">
        <v>7</v>
      </c>
      <c r="B47" s="3">
        <v>41</v>
      </c>
      <c r="C47" s="4" t="s">
        <v>76</v>
      </c>
      <c r="D47" s="6" t="s">
        <v>196</v>
      </c>
      <c r="E47" s="35">
        <v>1293</v>
      </c>
      <c r="F47" s="35"/>
      <c r="G47" s="35">
        <v>2615</v>
      </c>
      <c r="H47" s="35">
        <v>2364</v>
      </c>
      <c r="I47" s="35">
        <v>2425</v>
      </c>
      <c r="J47" s="35">
        <v>1919</v>
      </c>
      <c r="K47" s="35">
        <v>1697</v>
      </c>
      <c r="L47" s="35">
        <v>435</v>
      </c>
      <c r="M47" s="35">
        <v>988</v>
      </c>
      <c r="N47" s="35">
        <v>863</v>
      </c>
      <c r="O47" s="35">
        <v>1261</v>
      </c>
      <c r="P47" s="113">
        <v>2378</v>
      </c>
      <c r="Q47" s="10">
        <v>2267</v>
      </c>
      <c r="R47" s="10">
        <v>2241</v>
      </c>
      <c r="S47" s="10">
        <v>643</v>
      </c>
      <c r="T47" s="41">
        <f t="shared" si="2"/>
        <v>23389</v>
      </c>
    </row>
    <row r="48" spans="1:20" ht="12.75">
      <c r="A48" s="7" t="s">
        <v>7</v>
      </c>
      <c r="B48" s="3">
        <v>42</v>
      </c>
      <c r="C48" s="4" t="s">
        <v>77</v>
      </c>
      <c r="D48" s="6" t="s">
        <v>78</v>
      </c>
      <c r="E48" s="35">
        <v>410</v>
      </c>
      <c r="F48" s="35"/>
      <c r="G48" s="35">
        <v>791</v>
      </c>
      <c r="H48" s="35">
        <v>616</v>
      </c>
      <c r="I48" s="35">
        <v>674</v>
      </c>
      <c r="J48" s="35">
        <v>595</v>
      </c>
      <c r="K48" s="35">
        <v>541</v>
      </c>
      <c r="L48" s="35">
        <v>111</v>
      </c>
      <c r="M48" s="35">
        <v>231</v>
      </c>
      <c r="N48" s="35">
        <v>226</v>
      </c>
      <c r="O48" s="35">
        <v>292</v>
      </c>
      <c r="P48" s="113">
        <v>693</v>
      </c>
      <c r="Q48" s="10">
        <v>567</v>
      </c>
      <c r="R48" s="10">
        <v>682</v>
      </c>
      <c r="S48" s="10">
        <v>193</v>
      </c>
      <c r="T48" s="41">
        <f t="shared" si="2"/>
        <v>6622</v>
      </c>
    </row>
    <row r="49" spans="1:20" ht="12.75">
      <c r="A49" s="7" t="s">
        <v>7</v>
      </c>
      <c r="B49" s="3">
        <v>43</v>
      </c>
      <c r="C49" s="4" t="s">
        <v>79</v>
      </c>
      <c r="D49" s="6" t="s">
        <v>80</v>
      </c>
      <c r="E49" s="35">
        <v>512</v>
      </c>
      <c r="F49" s="35"/>
      <c r="G49" s="35">
        <v>1046</v>
      </c>
      <c r="H49" s="35">
        <v>961</v>
      </c>
      <c r="I49" s="35">
        <v>949</v>
      </c>
      <c r="J49" s="35">
        <v>808</v>
      </c>
      <c r="K49" s="35">
        <v>687</v>
      </c>
      <c r="L49" s="35">
        <v>180</v>
      </c>
      <c r="M49" s="35">
        <v>390</v>
      </c>
      <c r="N49" s="35">
        <v>351</v>
      </c>
      <c r="O49" s="35">
        <v>458</v>
      </c>
      <c r="P49" s="113">
        <v>974</v>
      </c>
      <c r="Q49" s="10">
        <v>852</v>
      </c>
      <c r="R49" s="10">
        <v>830</v>
      </c>
      <c r="S49" s="10">
        <v>225</v>
      </c>
      <c r="T49" s="41">
        <f t="shared" si="2"/>
        <v>9223</v>
      </c>
    </row>
    <row r="50" spans="1:20" ht="12.75">
      <c r="A50" s="7" t="s">
        <v>269</v>
      </c>
      <c r="B50" s="3">
        <v>44</v>
      </c>
      <c r="C50" s="4" t="s">
        <v>81</v>
      </c>
      <c r="D50" s="6" t="s">
        <v>82</v>
      </c>
      <c r="E50" s="35">
        <v>555</v>
      </c>
      <c r="F50" s="35"/>
      <c r="G50" s="35">
        <v>1125</v>
      </c>
      <c r="H50" s="35">
        <v>1017</v>
      </c>
      <c r="I50" s="35">
        <v>1091</v>
      </c>
      <c r="J50" s="35">
        <v>1004</v>
      </c>
      <c r="K50" s="35">
        <v>719</v>
      </c>
      <c r="L50" s="35">
        <v>178</v>
      </c>
      <c r="M50" s="35">
        <v>443</v>
      </c>
      <c r="N50" s="35">
        <v>378</v>
      </c>
      <c r="O50" s="35">
        <v>480</v>
      </c>
      <c r="P50" s="113">
        <v>944</v>
      </c>
      <c r="Q50" s="10">
        <v>860</v>
      </c>
      <c r="R50" s="10">
        <v>893</v>
      </c>
      <c r="S50" s="10">
        <v>260</v>
      </c>
      <c r="T50" s="41">
        <f t="shared" si="2"/>
        <v>9947</v>
      </c>
    </row>
    <row r="51" spans="1:20" ht="12.75">
      <c r="A51" s="14" t="s">
        <v>33</v>
      </c>
      <c r="B51" s="3">
        <v>45</v>
      </c>
      <c r="C51" s="4" t="s">
        <v>83</v>
      </c>
      <c r="D51" s="6" t="s">
        <v>84</v>
      </c>
      <c r="E51" s="35">
        <v>199</v>
      </c>
      <c r="F51" s="35"/>
      <c r="G51" s="35">
        <v>418</v>
      </c>
      <c r="H51" s="35">
        <v>363</v>
      </c>
      <c r="I51" s="35">
        <v>372</v>
      </c>
      <c r="J51" s="35">
        <v>547</v>
      </c>
      <c r="K51" s="35">
        <v>342</v>
      </c>
      <c r="L51" s="35">
        <v>89</v>
      </c>
      <c r="M51" s="35">
        <v>181</v>
      </c>
      <c r="N51" s="35">
        <v>176</v>
      </c>
      <c r="O51" s="35">
        <v>238</v>
      </c>
      <c r="P51" s="113">
        <v>454</v>
      </c>
      <c r="Q51" s="10">
        <v>408</v>
      </c>
      <c r="R51" s="10">
        <v>391</v>
      </c>
      <c r="S51" s="10">
        <v>103</v>
      </c>
      <c r="T51" s="41">
        <f t="shared" si="2"/>
        <v>4281</v>
      </c>
    </row>
    <row r="52" spans="1:20" ht="12.75">
      <c r="A52" s="7" t="s">
        <v>7</v>
      </c>
      <c r="B52" s="3">
        <v>46</v>
      </c>
      <c r="C52" s="4" t="s">
        <v>85</v>
      </c>
      <c r="D52" s="6" t="s">
        <v>86</v>
      </c>
      <c r="E52" s="35">
        <v>753</v>
      </c>
      <c r="F52" s="35"/>
      <c r="G52" s="35">
        <v>1574</v>
      </c>
      <c r="H52" s="35">
        <v>1422</v>
      </c>
      <c r="I52" s="35">
        <v>1534</v>
      </c>
      <c r="J52" s="35">
        <v>1246</v>
      </c>
      <c r="K52" s="35">
        <v>1021</v>
      </c>
      <c r="L52" s="35">
        <v>294</v>
      </c>
      <c r="M52" s="35">
        <v>646</v>
      </c>
      <c r="N52" s="35">
        <v>580</v>
      </c>
      <c r="O52" s="35">
        <v>825</v>
      </c>
      <c r="P52" s="113">
        <v>1488</v>
      </c>
      <c r="Q52" s="10">
        <v>1315</v>
      </c>
      <c r="R52" s="10">
        <v>1218</v>
      </c>
      <c r="S52" s="10">
        <v>330</v>
      </c>
      <c r="T52" s="41">
        <f t="shared" si="2"/>
        <v>14246</v>
      </c>
    </row>
    <row r="53" spans="1:20" ht="12.75">
      <c r="A53" s="7" t="s">
        <v>7</v>
      </c>
      <c r="B53" s="3">
        <v>47</v>
      </c>
      <c r="C53" s="4" t="s">
        <v>87</v>
      </c>
      <c r="D53" s="6" t="s">
        <v>88</v>
      </c>
      <c r="E53" s="35">
        <v>466</v>
      </c>
      <c r="F53" s="35"/>
      <c r="G53" s="35">
        <v>941</v>
      </c>
      <c r="H53" s="35">
        <v>800</v>
      </c>
      <c r="I53" s="35">
        <v>791</v>
      </c>
      <c r="J53" s="35">
        <v>736</v>
      </c>
      <c r="K53" s="35">
        <v>486</v>
      </c>
      <c r="L53" s="35">
        <v>129</v>
      </c>
      <c r="M53" s="35">
        <v>296</v>
      </c>
      <c r="N53" s="35">
        <v>237</v>
      </c>
      <c r="O53" s="35">
        <v>347</v>
      </c>
      <c r="P53" s="113">
        <v>738</v>
      </c>
      <c r="Q53" s="10">
        <v>694</v>
      </c>
      <c r="R53" s="10">
        <v>688</v>
      </c>
      <c r="S53" s="10">
        <v>199</v>
      </c>
      <c r="T53" s="41">
        <f t="shared" si="2"/>
        <v>7548</v>
      </c>
    </row>
    <row r="54" spans="1:20" ht="12.75">
      <c r="A54" s="7" t="s">
        <v>197</v>
      </c>
      <c r="B54" s="3">
        <v>48</v>
      </c>
      <c r="C54" s="4" t="s">
        <v>89</v>
      </c>
      <c r="D54" s="6" t="s">
        <v>90</v>
      </c>
      <c r="E54" s="35">
        <v>406</v>
      </c>
      <c r="F54" s="35"/>
      <c r="G54" s="35">
        <v>817</v>
      </c>
      <c r="H54" s="35">
        <v>713</v>
      </c>
      <c r="I54" s="35">
        <v>764</v>
      </c>
      <c r="J54" s="35">
        <v>662</v>
      </c>
      <c r="K54" s="35">
        <v>632</v>
      </c>
      <c r="L54" s="35">
        <v>174</v>
      </c>
      <c r="M54" s="35">
        <v>377</v>
      </c>
      <c r="N54" s="35">
        <v>361</v>
      </c>
      <c r="O54" s="35">
        <v>454</v>
      </c>
      <c r="P54" s="113">
        <v>883</v>
      </c>
      <c r="Q54" s="10">
        <v>804</v>
      </c>
      <c r="R54" s="10">
        <v>773</v>
      </c>
      <c r="S54" s="10">
        <v>207</v>
      </c>
      <c r="T54" s="41">
        <f t="shared" si="2"/>
        <v>8027</v>
      </c>
    </row>
    <row r="55" spans="1:20" ht="12.75">
      <c r="A55" s="7" t="s">
        <v>269</v>
      </c>
      <c r="B55" s="3">
        <v>49</v>
      </c>
      <c r="C55" s="4" t="s">
        <v>91</v>
      </c>
      <c r="D55" s="6" t="s">
        <v>92</v>
      </c>
      <c r="E55" s="35">
        <v>446</v>
      </c>
      <c r="F55" s="35"/>
      <c r="G55" s="35">
        <v>798</v>
      </c>
      <c r="H55" s="35">
        <v>758</v>
      </c>
      <c r="I55" s="35">
        <v>859</v>
      </c>
      <c r="J55" s="35">
        <v>809</v>
      </c>
      <c r="K55" s="35">
        <v>585</v>
      </c>
      <c r="L55" s="35">
        <v>160</v>
      </c>
      <c r="M55" s="35">
        <v>358</v>
      </c>
      <c r="N55" s="35">
        <v>265</v>
      </c>
      <c r="O55" s="35">
        <v>352</v>
      </c>
      <c r="P55" s="113">
        <v>754</v>
      </c>
      <c r="Q55" s="10">
        <v>643</v>
      </c>
      <c r="R55" s="10">
        <v>670</v>
      </c>
      <c r="S55" s="10">
        <v>190</v>
      </c>
      <c r="T55" s="41">
        <f t="shared" si="2"/>
        <v>7647</v>
      </c>
    </row>
    <row r="56" spans="1:20" ht="12.75">
      <c r="A56" s="14" t="s">
        <v>33</v>
      </c>
      <c r="B56" s="3">
        <v>50</v>
      </c>
      <c r="C56" s="4" t="s">
        <v>93</v>
      </c>
      <c r="D56" s="6" t="s">
        <v>94</v>
      </c>
      <c r="E56" s="35">
        <v>228</v>
      </c>
      <c r="F56" s="35"/>
      <c r="G56" s="35">
        <v>494</v>
      </c>
      <c r="H56" s="35">
        <v>440</v>
      </c>
      <c r="I56" s="35">
        <v>458</v>
      </c>
      <c r="J56" s="35">
        <v>365</v>
      </c>
      <c r="K56" s="35">
        <v>275</v>
      </c>
      <c r="L56" s="35">
        <v>81</v>
      </c>
      <c r="M56" s="35">
        <v>170</v>
      </c>
      <c r="N56" s="35">
        <v>164</v>
      </c>
      <c r="O56" s="35">
        <v>215</v>
      </c>
      <c r="P56" s="113">
        <v>460</v>
      </c>
      <c r="Q56" s="10">
        <v>390</v>
      </c>
      <c r="R56" s="10">
        <v>353</v>
      </c>
      <c r="S56" s="10">
        <v>94</v>
      </c>
      <c r="T56" s="41">
        <f t="shared" si="2"/>
        <v>4187</v>
      </c>
    </row>
    <row r="57" spans="1:20" ht="12.75">
      <c r="A57" s="7" t="s">
        <v>7</v>
      </c>
      <c r="B57" s="3">
        <v>51</v>
      </c>
      <c r="C57" s="4" t="s">
        <v>167</v>
      </c>
      <c r="D57" s="6" t="s">
        <v>95</v>
      </c>
      <c r="E57" s="35">
        <v>584</v>
      </c>
      <c r="F57" s="35"/>
      <c r="G57" s="35">
        <v>1237</v>
      </c>
      <c r="H57" s="35">
        <v>1109</v>
      </c>
      <c r="I57" s="35">
        <v>1148</v>
      </c>
      <c r="J57" s="35">
        <v>1005</v>
      </c>
      <c r="K57" s="35">
        <v>859</v>
      </c>
      <c r="L57" s="35">
        <v>235</v>
      </c>
      <c r="M57" s="35">
        <v>810</v>
      </c>
      <c r="N57" s="35">
        <v>411</v>
      </c>
      <c r="O57" s="35">
        <v>597</v>
      </c>
      <c r="P57" s="113">
        <v>1181</v>
      </c>
      <c r="Q57" s="10">
        <v>1038</v>
      </c>
      <c r="R57" s="10">
        <v>1034</v>
      </c>
      <c r="S57" s="10">
        <v>286</v>
      </c>
      <c r="T57" s="41">
        <f t="shared" si="2"/>
        <v>11534</v>
      </c>
    </row>
    <row r="58" spans="1:20" ht="12.75">
      <c r="A58" s="7" t="s">
        <v>7</v>
      </c>
      <c r="B58" s="3">
        <v>52</v>
      </c>
      <c r="C58" s="4" t="s">
        <v>96</v>
      </c>
      <c r="D58" s="6" t="s">
        <v>97</v>
      </c>
      <c r="E58" s="35">
        <v>1485</v>
      </c>
      <c r="F58" s="35"/>
      <c r="G58" s="35">
        <v>3108</v>
      </c>
      <c r="H58" s="35">
        <v>2784</v>
      </c>
      <c r="I58" s="35">
        <v>2866</v>
      </c>
      <c r="J58" s="35">
        <v>2341</v>
      </c>
      <c r="K58" s="35">
        <v>2057</v>
      </c>
      <c r="L58" s="35">
        <v>626</v>
      </c>
      <c r="M58" s="35">
        <v>1319</v>
      </c>
      <c r="N58" s="35">
        <v>3228</v>
      </c>
      <c r="O58" s="35">
        <v>1995</v>
      </c>
      <c r="P58" s="113">
        <v>2086</v>
      </c>
      <c r="Q58" s="10">
        <v>2276</v>
      </c>
      <c r="R58" s="10">
        <v>2389</v>
      </c>
      <c r="S58" s="10">
        <v>655</v>
      </c>
      <c r="T58" s="41">
        <f t="shared" si="2"/>
        <v>29215</v>
      </c>
    </row>
    <row r="59" spans="1:20" ht="12.75">
      <c r="A59" s="7" t="s">
        <v>7</v>
      </c>
      <c r="B59" s="3">
        <v>53</v>
      </c>
      <c r="C59" s="4" t="s">
        <v>98</v>
      </c>
      <c r="D59" s="6" t="s">
        <v>99</v>
      </c>
      <c r="E59" s="35">
        <v>250</v>
      </c>
      <c r="F59" s="35"/>
      <c r="G59" s="35">
        <v>468</v>
      </c>
      <c r="H59" s="35">
        <v>410</v>
      </c>
      <c r="I59" s="35">
        <v>489</v>
      </c>
      <c r="J59" s="35">
        <v>422</v>
      </c>
      <c r="K59" s="35">
        <v>353</v>
      </c>
      <c r="L59" s="35">
        <v>100</v>
      </c>
      <c r="M59" s="35">
        <v>204</v>
      </c>
      <c r="N59" s="35">
        <v>222</v>
      </c>
      <c r="O59" s="35">
        <v>258</v>
      </c>
      <c r="P59" s="113">
        <v>416</v>
      </c>
      <c r="Q59" s="10">
        <v>476</v>
      </c>
      <c r="R59" s="10">
        <v>535</v>
      </c>
      <c r="S59" s="10">
        <v>152</v>
      </c>
      <c r="T59" s="41">
        <f t="shared" si="2"/>
        <v>4755</v>
      </c>
    </row>
    <row r="60" spans="1:20" ht="12.75">
      <c r="A60" s="14" t="s">
        <v>33</v>
      </c>
      <c r="B60" s="3">
        <v>54</v>
      </c>
      <c r="C60" s="4" t="s">
        <v>100</v>
      </c>
      <c r="D60" s="6" t="s">
        <v>101</v>
      </c>
      <c r="E60" s="35">
        <v>1153</v>
      </c>
      <c r="F60" s="35"/>
      <c r="G60" s="35">
        <v>2532</v>
      </c>
      <c r="H60" s="35">
        <v>2509</v>
      </c>
      <c r="I60" s="35">
        <v>3052</v>
      </c>
      <c r="J60" s="35">
        <v>2586</v>
      </c>
      <c r="K60" s="35">
        <v>2153</v>
      </c>
      <c r="L60" s="35">
        <v>664</v>
      </c>
      <c r="M60" s="35">
        <v>1420</v>
      </c>
      <c r="N60" s="35">
        <v>1167</v>
      </c>
      <c r="O60" s="35">
        <v>1586</v>
      </c>
      <c r="P60" s="113">
        <v>1654</v>
      </c>
      <c r="Q60" s="10">
        <v>4215</v>
      </c>
      <c r="R60" s="10">
        <v>2636</v>
      </c>
      <c r="S60" s="10">
        <v>796</v>
      </c>
      <c r="T60" s="41">
        <f t="shared" si="2"/>
        <v>28123</v>
      </c>
    </row>
    <row r="61" spans="1:20" ht="12.75">
      <c r="A61" s="14" t="s">
        <v>33</v>
      </c>
      <c r="B61" s="3">
        <v>55</v>
      </c>
      <c r="C61" s="4" t="s">
        <v>102</v>
      </c>
      <c r="D61" s="6" t="s">
        <v>103</v>
      </c>
      <c r="E61" s="35">
        <v>41</v>
      </c>
      <c r="F61" s="35"/>
      <c r="G61" s="35">
        <v>68</v>
      </c>
      <c r="H61" s="35">
        <v>78</v>
      </c>
      <c r="I61" s="35">
        <v>108</v>
      </c>
      <c r="J61" s="35">
        <v>89</v>
      </c>
      <c r="K61" s="35">
        <v>75</v>
      </c>
      <c r="L61" s="35">
        <v>21</v>
      </c>
      <c r="M61" s="35">
        <v>47</v>
      </c>
      <c r="N61" s="35">
        <v>56</v>
      </c>
      <c r="O61" s="35">
        <v>50</v>
      </c>
      <c r="P61" s="113">
        <v>102</v>
      </c>
      <c r="Q61" s="10">
        <v>74</v>
      </c>
      <c r="R61" s="10">
        <v>56</v>
      </c>
      <c r="S61" s="10">
        <v>20</v>
      </c>
      <c r="T61" s="41">
        <f t="shared" si="2"/>
        <v>885</v>
      </c>
    </row>
    <row r="62" spans="1:20" ht="12.75">
      <c r="A62" s="14" t="s">
        <v>33</v>
      </c>
      <c r="B62" s="3">
        <v>56</v>
      </c>
      <c r="C62" s="4" t="s">
        <v>104</v>
      </c>
      <c r="D62" s="6" t="s">
        <v>105</v>
      </c>
      <c r="E62" s="35">
        <v>2704</v>
      </c>
      <c r="F62" s="35"/>
      <c r="G62" s="35">
        <v>4755</v>
      </c>
      <c r="H62" s="35">
        <v>4815</v>
      </c>
      <c r="I62" s="35">
        <v>5429</v>
      </c>
      <c r="J62" s="35">
        <v>4593</v>
      </c>
      <c r="K62" s="35">
        <v>4085</v>
      </c>
      <c r="L62" s="35">
        <v>999</v>
      </c>
      <c r="M62" s="35">
        <v>2990</v>
      </c>
      <c r="N62" s="35">
        <v>4018</v>
      </c>
      <c r="O62" s="35">
        <v>2960</v>
      </c>
      <c r="P62" s="113">
        <v>3561</v>
      </c>
      <c r="Q62" s="10">
        <v>4138</v>
      </c>
      <c r="R62" s="10">
        <v>6084</v>
      </c>
      <c r="S62" s="10">
        <v>1311</v>
      </c>
      <c r="T62" s="41">
        <f t="shared" si="2"/>
        <v>52442</v>
      </c>
    </row>
    <row r="63" spans="1:20" ht="12.75">
      <c r="A63" s="7" t="s">
        <v>7</v>
      </c>
      <c r="B63" s="3">
        <v>57</v>
      </c>
      <c r="C63" s="4" t="s">
        <v>106</v>
      </c>
      <c r="D63" s="6" t="s">
        <v>107</v>
      </c>
      <c r="E63" s="35">
        <v>1436</v>
      </c>
      <c r="F63" s="35"/>
      <c r="G63" s="35">
        <v>2902</v>
      </c>
      <c r="H63" s="35">
        <v>2554</v>
      </c>
      <c r="I63" s="35">
        <v>2692</v>
      </c>
      <c r="J63" s="35">
        <v>2191</v>
      </c>
      <c r="K63" s="35">
        <v>1791</v>
      </c>
      <c r="L63" s="35">
        <v>422</v>
      </c>
      <c r="M63" s="35">
        <v>491</v>
      </c>
      <c r="N63" s="35">
        <v>1542</v>
      </c>
      <c r="O63" s="35">
        <v>1419</v>
      </c>
      <c r="P63" s="113">
        <v>2297</v>
      </c>
      <c r="Q63" s="10">
        <v>2025</v>
      </c>
      <c r="R63" s="10">
        <v>2318</v>
      </c>
      <c r="S63" s="10">
        <v>672</v>
      </c>
      <c r="T63" s="41">
        <f t="shared" si="2"/>
        <v>24752</v>
      </c>
    </row>
    <row r="64" spans="1:20" ht="12.75">
      <c r="A64" s="7" t="s">
        <v>7</v>
      </c>
      <c r="B64" s="3">
        <v>58</v>
      </c>
      <c r="C64" s="4" t="s">
        <v>108</v>
      </c>
      <c r="D64" s="6" t="s">
        <v>109</v>
      </c>
      <c r="E64" s="35">
        <v>1202</v>
      </c>
      <c r="F64" s="35"/>
      <c r="G64" s="35">
        <v>2488</v>
      </c>
      <c r="H64" s="35">
        <v>2516</v>
      </c>
      <c r="I64" s="35">
        <v>3066</v>
      </c>
      <c r="J64" s="35">
        <v>1887</v>
      </c>
      <c r="K64" s="35">
        <v>1094</v>
      </c>
      <c r="L64" s="35">
        <v>222</v>
      </c>
      <c r="M64" s="35">
        <v>1012</v>
      </c>
      <c r="N64" s="35">
        <v>1747</v>
      </c>
      <c r="O64" s="35">
        <v>1646</v>
      </c>
      <c r="P64" s="113">
        <v>2761</v>
      </c>
      <c r="Q64" s="10">
        <v>2527</v>
      </c>
      <c r="R64" s="10">
        <v>2739</v>
      </c>
      <c r="S64" s="10">
        <v>776</v>
      </c>
      <c r="T64" s="41">
        <f t="shared" si="2"/>
        <v>25683</v>
      </c>
    </row>
    <row r="65" spans="1:20" ht="12.75">
      <c r="A65" s="7" t="s">
        <v>269</v>
      </c>
      <c r="B65" s="3">
        <v>59</v>
      </c>
      <c r="C65" s="4" t="s">
        <v>110</v>
      </c>
      <c r="D65" s="6" t="s">
        <v>111</v>
      </c>
      <c r="E65" s="35">
        <v>323</v>
      </c>
      <c r="F65" s="35"/>
      <c r="G65" s="35">
        <v>606</v>
      </c>
      <c r="H65" s="35">
        <v>468</v>
      </c>
      <c r="I65" s="35">
        <v>519</v>
      </c>
      <c r="J65" s="35">
        <v>486</v>
      </c>
      <c r="K65" s="35">
        <v>286</v>
      </c>
      <c r="L65" s="35">
        <v>48</v>
      </c>
      <c r="M65" s="35">
        <v>254</v>
      </c>
      <c r="N65" s="35">
        <v>250</v>
      </c>
      <c r="O65" s="35">
        <v>285</v>
      </c>
      <c r="P65" s="113">
        <v>511</v>
      </c>
      <c r="Q65" s="10">
        <v>497</v>
      </c>
      <c r="R65" s="10">
        <v>542</v>
      </c>
      <c r="S65" s="10">
        <v>151</v>
      </c>
      <c r="T65" s="41">
        <f t="shared" si="2"/>
        <v>5226</v>
      </c>
    </row>
    <row r="66" spans="1:20" ht="12.75">
      <c r="A66" s="14" t="s">
        <v>33</v>
      </c>
      <c r="B66" s="3">
        <v>60</v>
      </c>
      <c r="C66" s="4" t="s">
        <v>112</v>
      </c>
      <c r="D66" s="6" t="s">
        <v>113</v>
      </c>
      <c r="E66" s="35">
        <v>1310</v>
      </c>
      <c r="F66" s="35"/>
      <c r="G66" s="35">
        <v>2485</v>
      </c>
      <c r="H66" s="35">
        <v>2405</v>
      </c>
      <c r="I66" s="35">
        <v>2653</v>
      </c>
      <c r="J66" s="35">
        <v>2134</v>
      </c>
      <c r="K66" s="35">
        <v>1607</v>
      </c>
      <c r="L66" s="35">
        <v>383</v>
      </c>
      <c r="M66" s="35">
        <v>1136</v>
      </c>
      <c r="N66" s="35">
        <v>869</v>
      </c>
      <c r="O66" s="35">
        <v>1613</v>
      </c>
      <c r="P66" s="113">
        <v>2859</v>
      </c>
      <c r="Q66" s="10">
        <v>2547</v>
      </c>
      <c r="R66" s="10">
        <v>2895</v>
      </c>
      <c r="S66" s="10">
        <v>892</v>
      </c>
      <c r="T66" s="41">
        <f t="shared" si="2"/>
        <v>25788</v>
      </c>
    </row>
    <row r="67" spans="1:20" ht="12.75">
      <c r="A67" s="7" t="s">
        <v>197</v>
      </c>
      <c r="B67" s="3">
        <v>61</v>
      </c>
      <c r="C67" s="4" t="s">
        <v>209</v>
      </c>
      <c r="D67" s="6" t="s">
        <v>201</v>
      </c>
      <c r="E67" s="35">
        <v>139</v>
      </c>
      <c r="F67" s="35"/>
      <c r="G67" s="35">
        <v>215</v>
      </c>
      <c r="H67" s="35">
        <v>208</v>
      </c>
      <c r="I67" s="35">
        <v>175</v>
      </c>
      <c r="J67" s="35">
        <v>150</v>
      </c>
      <c r="K67" s="35">
        <v>136</v>
      </c>
      <c r="L67" s="35">
        <v>37</v>
      </c>
      <c r="M67" s="35">
        <v>34</v>
      </c>
      <c r="N67" s="35">
        <v>135</v>
      </c>
      <c r="O67" s="35">
        <v>89</v>
      </c>
      <c r="P67" s="113">
        <v>259</v>
      </c>
      <c r="Q67" s="10">
        <v>228</v>
      </c>
      <c r="R67" s="10">
        <v>293</v>
      </c>
      <c r="S67" s="10">
        <v>70</v>
      </c>
      <c r="T67" s="41">
        <f t="shared" si="2"/>
        <v>2168</v>
      </c>
    </row>
    <row r="68" spans="1:20" ht="12.75">
      <c r="A68" s="7" t="s">
        <v>7</v>
      </c>
      <c r="B68" s="3">
        <v>62</v>
      </c>
      <c r="C68" s="4" t="s">
        <v>114</v>
      </c>
      <c r="D68" s="6" t="s">
        <v>115</v>
      </c>
      <c r="E68" s="35">
        <v>418</v>
      </c>
      <c r="F68" s="35"/>
      <c r="G68" s="35">
        <v>871</v>
      </c>
      <c r="H68" s="35">
        <v>648</v>
      </c>
      <c r="I68" s="35">
        <v>676</v>
      </c>
      <c r="J68" s="35">
        <v>535</v>
      </c>
      <c r="K68" s="35">
        <v>355</v>
      </c>
      <c r="L68" s="35">
        <v>35</v>
      </c>
      <c r="M68" s="35">
        <v>289</v>
      </c>
      <c r="N68" s="35">
        <v>335</v>
      </c>
      <c r="O68" s="35">
        <v>334</v>
      </c>
      <c r="P68" s="113">
        <v>643</v>
      </c>
      <c r="Q68" s="10">
        <v>672</v>
      </c>
      <c r="R68" s="10">
        <v>710</v>
      </c>
      <c r="S68" s="10">
        <v>144</v>
      </c>
      <c r="T68" s="41">
        <f aca="true" t="shared" si="3" ref="T68:T95">SUM(E68:S68)</f>
        <v>6665</v>
      </c>
    </row>
    <row r="69" spans="1:20" ht="12.75">
      <c r="A69" s="7" t="s">
        <v>7</v>
      </c>
      <c r="B69" s="3">
        <v>63</v>
      </c>
      <c r="C69" s="4" t="s">
        <v>116</v>
      </c>
      <c r="D69" s="6" t="s">
        <v>117</v>
      </c>
      <c r="E69" s="35">
        <v>411</v>
      </c>
      <c r="F69" s="35"/>
      <c r="G69" s="35">
        <v>924</v>
      </c>
      <c r="H69" s="35">
        <v>809</v>
      </c>
      <c r="I69" s="35">
        <v>776</v>
      </c>
      <c r="J69" s="35">
        <v>501</v>
      </c>
      <c r="K69" s="35">
        <v>322</v>
      </c>
      <c r="L69" s="35">
        <v>27</v>
      </c>
      <c r="M69" s="35">
        <v>263</v>
      </c>
      <c r="N69" s="35">
        <v>310</v>
      </c>
      <c r="O69" s="35">
        <v>352</v>
      </c>
      <c r="P69" s="113">
        <v>664</v>
      </c>
      <c r="Q69" s="10">
        <v>531</v>
      </c>
      <c r="R69" s="10">
        <v>566</v>
      </c>
      <c r="S69" s="10">
        <v>144</v>
      </c>
      <c r="T69" s="41">
        <f t="shared" si="3"/>
        <v>6600</v>
      </c>
    </row>
    <row r="70" spans="1:20" ht="12.75">
      <c r="A70" s="7" t="s">
        <v>7</v>
      </c>
      <c r="B70" s="3">
        <v>64</v>
      </c>
      <c r="C70" s="4" t="s">
        <v>118</v>
      </c>
      <c r="D70" s="6" t="s">
        <v>119</v>
      </c>
      <c r="E70" s="35">
        <v>290</v>
      </c>
      <c r="F70" s="35"/>
      <c r="G70" s="35">
        <v>602</v>
      </c>
      <c r="H70" s="35">
        <v>533</v>
      </c>
      <c r="I70" s="35">
        <v>527</v>
      </c>
      <c r="J70" s="35">
        <v>389</v>
      </c>
      <c r="K70" s="35">
        <v>266</v>
      </c>
      <c r="L70" s="35">
        <v>53</v>
      </c>
      <c r="M70" s="35">
        <v>199</v>
      </c>
      <c r="N70" s="35">
        <v>230</v>
      </c>
      <c r="O70" s="35">
        <v>219</v>
      </c>
      <c r="P70" s="113">
        <v>507</v>
      </c>
      <c r="Q70" s="10">
        <v>432</v>
      </c>
      <c r="R70" s="10">
        <v>477</v>
      </c>
      <c r="S70" s="10">
        <v>132</v>
      </c>
      <c r="T70" s="41">
        <f t="shared" si="3"/>
        <v>4856</v>
      </c>
    </row>
    <row r="71" spans="1:20" ht="12.75">
      <c r="A71" s="7" t="s">
        <v>7</v>
      </c>
      <c r="B71" s="3">
        <v>65</v>
      </c>
      <c r="C71" s="4" t="s">
        <v>120</v>
      </c>
      <c r="D71" s="6" t="s">
        <v>121</v>
      </c>
      <c r="E71" s="35">
        <v>169</v>
      </c>
      <c r="F71" s="35"/>
      <c r="G71" s="35">
        <v>317</v>
      </c>
      <c r="H71" s="35">
        <v>282</v>
      </c>
      <c r="I71" s="35">
        <v>285</v>
      </c>
      <c r="J71" s="35">
        <v>261</v>
      </c>
      <c r="K71" s="35">
        <v>131</v>
      </c>
      <c r="L71" s="35">
        <v>30</v>
      </c>
      <c r="M71" s="35">
        <v>131</v>
      </c>
      <c r="N71" s="35">
        <v>162</v>
      </c>
      <c r="O71" s="35">
        <v>159</v>
      </c>
      <c r="P71" s="113">
        <v>290</v>
      </c>
      <c r="Q71" s="10">
        <v>279</v>
      </c>
      <c r="R71" s="10">
        <v>310</v>
      </c>
      <c r="S71" s="10">
        <v>89</v>
      </c>
      <c r="T71" s="41">
        <f t="shared" si="3"/>
        <v>2895</v>
      </c>
    </row>
    <row r="72" spans="1:20" ht="12.75">
      <c r="A72" s="7" t="s">
        <v>7</v>
      </c>
      <c r="B72" s="3">
        <v>66</v>
      </c>
      <c r="C72" s="4" t="s">
        <v>122</v>
      </c>
      <c r="D72" s="6" t="s">
        <v>123</v>
      </c>
      <c r="E72" s="35">
        <v>378</v>
      </c>
      <c r="F72" s="35"/>
      <c r="G72" s="35">
        <v>723</v>
      </c>
      <c r="H72" s="35">
        <v>607</v>
      </c>
      <c r="I72" s="35">
        <v>644</v>
      </c>
      <c r="J72" s="35">
        <v>459</v>
      </c>
      <c r="K72" s="35">
        <v>295</v>
      </c>
      <c r="L72" s="35">
        <v>20</v>
      </c>
      <c r="M72" s="35">
        <v>266</v>
      </c>
      <c r="N72" s="35">
        <v>365</v>
      </c>
      <c r="O72" s="35">
        <v>335</v>
      </c>
      <c r="P72" s="113">
        <v>615</v>
      </c>
      <c r="Q72" s="10">
        <v>511</v>
      </c>
      <c r="R72" s="10">
        <v>556</v>
      </c>
      <c r="S72" s="10">
        <v>152</v>
      </c>
      <c r="T72" s="41">
        <f t="shared" si="3"/>
        <v>5926</v>
      </c>
    </row>
    <row r="73" spans="1:20" ht="12.75">
      <c r="A73" s="7"/>
      <c r="B73" s="3">
        <v>67</v>
      </c>
      <c r="C73" s="4" t="s">
        <v>124</v>
      </c>
      <c r="D73" s="6" t="s">
        <v>125</v>
      </c>
      <c r="E73" s="35">
        <v>1273</v>
      </c>
      <c r="F73" s="35"/>
      <c r="G73" s="35">
        <v>2404</v>
      </c>
      <c r="H73" s="35">
        <v>2569</v>
      </c>
      <c r="I73" s="35">
        <v>3006</v>
      </c>
      <c r="J73" s="35">
        <v>2399</v>
      </c>
      <c r="K73" s="35">
        <v>2623</v>
      </c>
      <c r="L73" s="35">
        <v>745</v>
      </c>
      <c r="M73" s="35">
        <v>1767</v>
      </c>
      <c r="N73" s="35">
        <v>2029</v>
      </c>
      <c r="O73" s="35">
        <v>2877</v>
      </c>
      <c r="P73" s="113">
        <v>2345</v>
      </c>
      <c r="Q73" s="10">
        <v>3378</v>
      </c>
      <c r="R73" s="10">
        <v>3351</v>
      </c>
      <c r="S73" s="10">
        <v>966</v>
      </c>
      <c r="T73" s="41">
        <f t="shared" si="3"/>
        <v>31732</v>
      </c>
    </row>
    <row r="74" spans="1:20" ht="12.75">
      <c r="A74" s="7" t="s">
        <v>7</v>
      </c>
      <c r="B74" s="3">
        <v>68</v>
      </c>
      <c r="C74" s="4" t="s">
        <v>126</v>
      </c>
      <c r="D74" s="6" t="s">
        <v>127</v>
      </c>
      <c r="E74" s="35">
        <v>641</v>
      </c>
      <c r="F74" s="35"/>
      <c r="G74" s="35">
        <v>641</v>
      </c>
      <c r="H74" s="35">
        <v>1036</v>
      </c>
      <c r="I74" s="35">
        <v>1057</v>
      </c>
      <c r="J74" s="35">
        <v>835</v>
      </c>
      <c r="K74" s="35">
        <v>772</v>
      </c>
      <c r="L74" s="35">
        <v>191</v>
      </c>
      <c r="M74" s="35">
        <v>175</v>
      </c>
      <c r="N74" s="35">
        <v>691</v>
      </c>
      <c r="O74" s="35">
        <v>679</v>
      </c>
      <c r="P74" s="113">
        <v>1068</v>
      </c>
      <c r="Q74" s="10">
        <v>873</v>
      </c>
      <c r="R74" s="10">
        <v>870</v>
      </c>
      <c r="S74" s="10">
        <v>258</v>
      </c>
      <c r="T74" s="41">
        <f t="shared" si="3"/>
        <v>9787</v>
      </c>
    </row>
    <row r="75" spans="1:20" ht="12.75">
      <c r="A75" s="7" t="s">
        <v>7</v>
      </c>
      <c r="B75" s="3">
        <v>69</v>
      </c>
      <c r="C75" s="4" t="s">
        <v>202</v>
      </c>
      <c r="D75" s="6" t="s">
        <v>128</v>
      </c>
      <c r="E75" s="35">
        <v>526</v>
      </c>
      <c r="F75" s="35"/>
      <c r="G75" s="35">
        <v>1014</v>
      </c>
      <c r="H75" s="35">
        <v>955</v>
      </c>
      <c r="I75" s="35">
        <v>985</v>
      </c>
      <c r="J75" s="35">
        <v>831</v>
      </c>
      <c r="K75" s="35">
        <v>732</v>
      </c>
      <c r="L75" s="35">
        <v>192</v>
      </c>
      <c r="M75" s="35">
        <v>192</v>
      </c>
      <c r="N75" s="35">
        <v>569</v>
      </c>
      <c r="O75" s="35">
        <v>534</v>
      </c>
      <c r="P75" s="113">
        <v>952</v>
      </c>
      <c r="Q75" s="10">
        <v>785</v>
      </c>
      <c r="R75" s="10">
        <v>865</v>
      </c>
      <c r="S75" s="10">
        <v>231</v>
      </c>
      <c r="T75" s="41">
        <f t="shared" si="3"/>
        <v>9363</v>
      </c>
    </row>
    <row r="76" spans="1:20" ht="12.75">
      <c r="A76" s="7" t="s">
        <v>7</v>
      </c>
      <c r="B76" s="3">
        <v>70</v>
      </c>
      <c r="C76" s="4" t="s">
        <v>168</v>
      </c>
      <c r="D76" s="6" t="s">
        <v>129</v>
      </c>
      <c r="E76" s="35">
        <v>272</v>
      </c>
      <c r="F76" s="35"/>
      <c r="G76" s="35">
        <v>512</v>
      </c>
      <c r="H76" s="35">
        <v>435</v>
      </c>
      <c r="I76" s="35">
        <v>458</v>
      </c>
      <c r="J76" s="35">
        <v>391</v>
      </c>
      <c r="K76" s="35">
        <v>313</v>
      </c>
      <c r="L76" s="35">
        <v>102</v>
      </c>
      <c r="M76" s="35">
        <v>96</v>
      </c>
      <c r="N76" s="35">
        <v>278</v>
      </c>
      <c r="O76" s="35">
        <v>480</v>
      </c>
      <c r="P76" s="113">
        <v>482</v>
      </c>
      <c r="Q76" s="10">
        <v>536</v>
      </c>
      <c r="R76" s="10">
        <v>513</v>
      </c>
      <c r="S76" s="10">
        <v>148</v>
      </c>
      <c r="T76" s="41">
        <f t="shared" si="3"/>
        <v>5016</v>
      </c>
    </row>
    <row r="77" spans="1:20" ht="12.75">
      <c r="A77" s="7" t="s">
        <v>269</v>
      </c>
      <c r="B77" s="3">
        <v>71</v>
      </c>
      <c r="C77" s="4" t="s">
        <v>130</v>
      </c>
      <c r="D77" s="6" t="s">
        <v>131</v>
      </c>
      <c r="E77" s="35">
        <v>467</v>
      </c>
      <c r="F77" s="35"/>
      <c r="G77" s="35">
        <v>2528</v>
      </c>
      <c r="H77" s="35">
        <v>2094</v>
      </c>
      <c r="I77" s="35">
        <v>2186</v>
      </c>
      <c r="J77" s="35">
        <v>1793</v>
      </c>
      <c r="K77" s="35">
        <v>1538</v>
      </c>
      <c r="L77" s="35">
        <v>412</v>
      </c>
      <c r="M77" s="35">
        <v>415</v>
      </c>
      <c r="N77" s="35">
        <v>1403</v>
      </c>
      <c r="O77" s="35">
        <v>1366</v>
      </c>
      <c r="P77" s="113">
        <v>2612</v>
      </c>
      <c r="Q77" s="10">
        <v>1992</v>
      </c>
      <c r="R77" s="10">
        <v>2118</v>
      </c>
      <c r="S77" s="10">
        <v>593</v>
      </c>
      <c r="T77" s="41">
        <f t="shared" si="3"/>
        <v>21517</v>
      </c>
    </row>
    <row r="78" spans="1:20" ht="12.75">
      <c r="A78" s="14" t="s">
        <v>33</v>
      </c>
      <c r="B78" s="3">
        <v>72</v>
      </c>
      <c r="C78" s="4" t="s">
        <v>132</v>
      </c>
      <c r="D78" s="6" t="s">
        <v>133</v>
      </c>
      <c r="E78" s="35">
        <v>773</v>
      </c>
      <c r="F78" s="35"/>
      <c r="G78" s="35">
        <v>2057</v>
      </c>
      <c r="H78" s="35">
        <v>1809</v>
      </c>
      <c r="I78" s="35">
        <v>1933</v>
      </c>
      <c r="J78" s="35">
        <v>1658</v>
      </c>
      <c r="K78" s="35">
        <v>1483</v>
      </c>
      <c r="L78" s="35">
        <v>400</v>
      </c>
      <c r="M78" s="35">
        <v>391</v>
      </c>
      <c r="N78" s="35">
        <v>1190</v>
      </c>
      <c r="O78" s="35">
        <v>946</v>
      </c>
      <c r="P78" s="113">
        <v>1553</v>
      </c>
      <c r="Q78" s="10">
        <v>1455</v>
      </c>
      <c r="R78" s="10">
        <v>1459</v>
      </c>
      <c r="S78" s="10">
        <v>438</v>
      </c>
      <c r="T78" s="41">
        <f t="shared" si="3"/>
        <v>17545</v>
      </c>
    </row>
    <row r="79" spans="1:20" ht="12.75">
      <c r="A79" s="14" t="s">
        <v>33</v>
      </c>
      <c r="B79" s="3">
        <v>73</v>
      </c>
      <c r="C79" s="4" t="s">
        <v>134</v>
      </c>
      <c r="D79" s="6" t="s">
        <v>135</v>
      </c>
      <c r="E79" s="35">
        <v>262</v>
      </c>
      <c r="F79" s="35"/>
      <c r="G79" s="35">
        <v>499</v>
      </c>
      <c r="H79" s="35">
        <v>435</v>
      </c>
      <c r="I79" s="35">
        <v>474</v>
      </c>
      <c r="J79" s="35">
        <v>386</v>
      </c>
      <c r="K79" s="35">
        <v>368</v>
      </c>
      <c r="L79" s="35">
        <v>98</v>
      </c>
      <c r="M79" s="35">
        <v>104</v>
      </c>
      <c r="N79" s="35">
        <v>288</v>
      </c>
      <c r="O79" s="35">
        <v>275</v>
      </c>
      <c r="P79" s="113">
        <v>446</v>
      </c>
      <c r="Q79" s="10">
        <v>424</v>
      </c>
      <c r="R79" s="10">
        <v>407</v>
      </c>
      <c r="S79" s="10">
        <v>112</v>
      </c>
      <c r="T79" s="41">
        <f t="shared" si="3"/>
        <v>4578</v>
      </c>
    </row>
    <row r="80" spans="1:20" ht="12.75">
      <c r="A80" s="14" t="s">
        <v>33</v>
      </c>
      <c r="B80" s="3">
        <v>74</v>
      </c>
      <c r="C80" s="4" t="s">
        <v>136</v>
      </c>
      <c r="D80" s="6" t="s">
        <v>137</v>
      </c>
      <c r="E80" s="35">
        <v>165</v>
      </c>
      <c r="F80" s="35"/>
      <c r="G80" s="35">
        <v>300</v>
      </c>
      <c r="H80" s="35">
        <v>328</v>
      </c>
      <c r="I80" s="35">
        <v>347</v>
      </c>
      <c r="J80" s="35">
        <v>296</v>
      </c>
      <c r="K80" s="35">
        <v>237</v>
      </c>
      <c r="L80" s="35">
        <v>62</v>
      </c>
      <c r="M80" s="35">
        <v>64</v>
      </c>
      <c r="N80" s="35">
        <v>156</v>
      </c>
      <c r="O80" s="35">
        <v>201</v>
      </c>
      <c r="P80" s="113">
        <v>338</v>
      </c>
      <c r="Q80" s="10">
        <v>271</v>
      </c>
      <c r="R80" s="10">
        <v>324</v>
      </c>
      <c r="S80" s="10">
        <v>73</v>
      </c>
      <c r="T80" s="41">
        <f t="shared" si="3"/>
        <v>3162</v>
      </c>
    </row>
    <row r="81" spans="1:20" ht="12.75">
      <c r="A81" s="14" t="s">
        <v>33</v>
      </c>
      <c r="B81" s="3">
        <v>75</v>
      </c>
      <c r="C81" s="4" t="s">
        <v>138</v>
      </c>
      <c r="D81" s="6" t="s">
        <v>139</v>
      </c>
      <c r="E81" s="35">
        <v>147</v>
      </c>
      <c r="F81" s="35"/>
      <c r="G81" s="35">
        <v>283</v>
      </c>
      <c r="H81" s="35">
        <v>289</v>
      </c>
      <c r="I81" s="35">
        <v>319</v>
      </c>
      <c r="J81" s="35">
        <v>268</v>
      </c>
      <c r="K81" s="35">
        <v>214</v>
      </c>
      <c r="L81" s="35">
        <v>66</v>
      </c>
      <c r="M81" s="35">
        <v>67</v>
      </c>
      <c r="N81" s="35">
        <v>177</v>
      </c>
      <c r="O81" s="35">
        <v>183</v>
      </c>
      <c r="P81" s="113">
        <v>317</v>
      </c>
      <c r="Q81" s="10">
        <v>254</v>
      </c>
      <c r="R81" s="10">
        <v>242</v>
      </c>
      <c r="S81" s="10">
        <v>88</v>
      </c>
      <c r="T81" s="41">
        <f t="shared" si="3"/>
        <v>2914</v>
      </c>
    </row>
    <row r="82" spans="1:20" ht="12.75">
      <c r="A82" s="7" t="s">
        <v>7</v>
      </c>
      <c r="B82" s="3">
        <v>76</v>
      </c>
      <c r="C82" s="4" t="s">
        <v>140</v>
      </c>
      <c r="D82" s="6" t="s">
        <v>141</v>
      </c>
      <c r="E82" s="35">
        <v>497</v>
      </c>
      <c r="F82" s="35"/>
      <c r="G82" s="35">
        <v>951</v>
      </c>
      <c r="H82" s="35">
        <v>859</v>
      </c>
      <c r="I82" s="35">
        <v>1203</v>
      </c>
      <c r="J82" s="35">
        <v>1588</v>
      </c>
      <c r="K82" s="35">
        <v>1070</v>
      </c>
      <c r="L82" s="35">
        <v>358</v>
      </c>
      <c r="M82" s="35">
        <v>341</v>
      </c>
      <c r="N82" s="35">
        <v>840</v>
      </c>
      <c r="O82" s="35">
        <v>1570</v>
      </c>
      <c r="P82" s="113">
        <v>1524</v>
      </c>
      <c r="Q82" s="10">
        <v>1175</v>
      </c>
      <c r="R82" s="10">
        <v>2120</v>
      </c>
      <c r="S82" s="10">
        <v>654</v>
      </c>
      <c r="T82" s="41">
        <f t="shared" si="3"/>
        <v>14750</v>
      </c>
    </row>
    <row r="83" spans="1:20" ht="12.75">
      <c r="A83" s="7" t="s">
        <v>197</v>
      </c>
      <c r="B83" s="3">
        <v>77</v>
      </c>
      <c r="C83" s="4" t="s">
        <v>177</v>
      </c>
      <c r="D83" s="6" t="s">
        <v>176</v>
      </c>
      <c r="E83" s="35">
        <v>249</v>
      </c>
      <c r="F83" s="35"/>
      <c r="G83" s="35">
        <v>480</v>
      </c>
      <c r="H83" s="35">
        <v>469</v>
      </c>
      <c r="I83" s="35">
        <v>546</v>
      </c>
      <c r="J83" s="35">
        <v>460</v>
      </c>
      <c r="K83" s="35">
        <v>440</v>
      </c>
      <c r="L83" s="35">
        <v>120</v>
      </c>
      <c r="M83" s="35">
        <v>108</v>
      </c>
      <c r="N83" s="35">
        <v>251</v>
      </c>
      <c r="O83" s="35">
        <v>267</v>
      </c>
      <c r="P83" s="113">
        <v>513</v>
      </c>
      <c r="Q83" s="10">
        <v>472</v>
      </c>
      <c r="R83" s="10">
        <v>460</v>
      </c>
      <c r="S83" s="10"/>
      <c r="T83" s="41">
        <f t="shared" si="3"/>
        <v>4835</v>
      </c>
    </row>
    <row r="84" spans="1:20" ht="12.75">
      <c r="A84" s="7" t="s">
        <v>197</v>
      </c>
      <c r="B84" s="3">
        <v>78</v>
      </c>
      <c r="C84" s="4" t="s">
        <v>142</v>
      </c>
      <c r="D84" s="6" t="s">
        <v>143</v>
      </c>
      <c r="E84" s="35">
        <v>240</v>
      </c>
      <c r="F84" s="35"/>
      <c r="G84" s="35">
        <v>486</v>
      </c>
      <c r="H84" s="35">
        <v>457</v>
      </c>
      <c r="I84" s="35">
        <v>458</v>
      </c>
      <c r="J84" s="35">
        <v>354</v>
      </c>
      <c r="K84" s="35">
        <v>330</v>
      </c>
      <c r="L84" s="35">
        <v>89</v>
      </c>
      <c r="M84" s="35">
        <v>91</v>
      </c>
      <c r="N84" s="35">
        <v>242</v>
      </c>
      <c r="O84" s="35">
        <v>215</v>
      </c>
      <c r="P84" s="113">
        <v>350</v>
      </c>
      <c r="Q84" s="10">
        <v>417</v>
      </c>
      <c r="R84" s="10">
        <v>431</v>
      </c>
      <c r="S84" s="10">
        <v>126</v>
      </c>
      <c r="T84" s="41">
        <f t="shared" si="3"/>
        <v>4286</v>
      </c>
    </row>
    <row r="85" spans="1:20" ht="12.75">
      <c r="A85" s="7" t="s">
        <v>197</v>
      </c>
      <c r="B85" s="3">
        <v>79</v>
      </c>
      <c r="C85" s="4" t="s">
        <v>169</v>
      </c>
      <c r="D85" s="6" t="s">
        <v>144</v>
      </c>
      <c r="E85" s="35">
        <v>218</v>
      </c>
      <c r="F85" s="35"/>
      <c r="G85" s="35">
        <v>417</v>
      </c>
      <c r="H85" s="35">
        <v>353</v>
      </c>
      <c r="I85" s="35">
        <v>380</v>
      </c>
      <c r="J85" s="35">
        <v>317</v>
      </c>
      <c r="K85" s="35">
        <v>250</v>
      </c>
      <c r="L85" s="35">
        <v>64</v>
      </c>
      <c r="M85" s="35">
        <v>72</v>
      </c>
      <c r="N85" s="35">
        <v>227</v>
      </c>
      <c r="O85" s="35">
        <v>199</v>
      </c>
      <c r="P85" s="113">
        <v>415</v>
      </c>
      <c r="Q85" s="10">
        <v>363</v>
      </c>
      <c r="R85" s="10">
        <v>411</v>
      </c>
      <c r="S85" s="10">
        <v>111</v>
      </c>
      <c r="T85" s="41">
        <f t="shared" si="3"/>
        <v>3797</v>
      </c>
    </row>
    <row r="86" spans="1:20" ht="12.75">
      <c r="A86" s="7" t="s">
        <v>197</v>
      </c>
      <c r="B86" s="3">
        <v>80</v>
      </c>
      <c r="C86" s="4" t="s">
        <v>170</v>
      </c>
      <c r="D86" s="6" t="s">
        <v>145</v>
      </c>
      <c r="E86" s="35">
        <v>279</v>
      </c>
      <c r="F86" s="35"/>
      <c r="G86" s="35">
        <v>555</v>
      </c>
      <c r="H86" s="35">
        <v>487</v>
      </c>
      <c r="I86" s="35">
        <v>531</v>
      </c>
      <c r="J86" s="35">
        <v>423</v>
      </c>
      <c r="K86" s="35">
        <v>359</v>
      </c>
      <c r="L86" s="35">
        <v>96</v>
      </c>
      <c r="M86" s="35">
        <v>93</v>
      </c>
      <c r="N86" s="35">
        <v>230</v>
      </c>
      <c r="O86" s="35">
        <v>208</v>
      </c>
      <c r="P86" s="113">
        <v>524</v>
      </c>
      <c r="Q86" s="10">
        <v>506</v>
      </c>
      <c r="R86" s="10">
        <v>506</v>
      </c>
      <c r="S86" s="10">
        <v>142</v>
      </c>
      <c r="T86" s="41">
        <f t="shared" si="3"/>
        <v>4939</v>
      </c>
    </row>
    <row r="87" spans="1:20" ht="12.75">
      <c r="A87" s="7" t="s">
        <v>269</v>
      </c>
      <c r="B87" s="3">
        <v>81</v>
      </c>
      <c r="C87" s="4" t="s">
        <v>146</v>
      </c>
      <c r="D87" s="6" t="s">
        <v>147</v>
      </c>
      <c r="E87" s="35">
        <v>411</v>
      </c>
      <c r="F87" s="35"/>
      <c r="G87" s="35">
        <v>787</v>
      </c>
      <c r="H87" s="35">
        <v>676</v>
      </c>
      <c r="I87" s="35">
        <v>711</v>
      </c>
      <c r="J87" s="35">
        <v>576</v>
      </c>
      <c r="K87" s="35">
        <v>546</v>
      </c>
      <c r="L87" s="35">
        <v>145</v>
      </c>
      <c r="M87" s="35">
        <v>141</v>
      </c>
      <c r="N87" s="35">
        <v>443</v>
      </c>
      <c r="O87" s="35">
        <v>425</v>
      </c>
      <c r="P87" s="113">
        <v>1487</v>
      </c>
      <c r="Q87" s="10">
        <v>714</v>
      </c>
      <c r="R87" s="10">
        <v>738</v>
      </c>
      <c r="S87" s="10">
        <v>212</v>
      </c>
      <c r="T87" s="41">
        <f t="shared" si="3"/>
        <v>8012</v>
      </c>
    </row>
    <row r="88" spans="1:20" ht="12.75">
      <c r="A88" s="7" t="s">
        <v>269</v>
      </c>
      <c r="B88" s="3">
        <v>82</v>
      </c>
      <c r="C88" s="4" t="s">
        <v>171</v>
      </c>
      <c r="D88" s="6" t="s">
        <v>148</v>
      </c>
      <c r="E88" s="35">
        <v>790</v>
      </c>
      <c r="F88" s="35"/>
      <c r="G88" s="35">
        <v>1552</v>
      </c>
      <c r="H88" s="35">
        <v>1373</v>
      </c>
      <c r="I88" s="35">
        <v>1454</v>
      </c>
      <c r="J88" s="35">
        <v>1226</v>
      </c>
      <c r="K88" s="35">
        <v>1084</v>
      </c>
      <c r="L88" s="35">
        <v>302</v>
      </c>
      <c r="M88" s="35">
        <v>290</v>
      </c>
      <c r="N88" s="35">
        <v>684</v>
      </c>
      <c r="O88" s="35">
        <v>718</v>
      </c>
      <c r="P88" s="113">
        <v>1312</v>
      </c>
      <c r="Q88" s="10">
        <v>1171</v>
      </c>
      <c r="R88" s="10">
        <v>1281</v>
      </c>
      <c r="S88" s="10">
        <v>388</v>
      </c>
      <c r="T88" s="41">
        <f t="shared" si="3"/>
        <v>13625</v>
      </c>
    </row>
    <row r="89" spans="1:20" ht="12.75">
      <c r="A89" s="7" t="s">
        <v>269</v>
      </c>
      <c r="B89" s="3">
        <v>83</v>
      </c>
      <c r="C89" s="4" t="s">
        <v>149</v>
      </c>
      <c r="D89" s="6" t="s">
        <v>150</v>
      </c>
      <c r="E89" s="35">
        <v>758</v>
      </c>
      <c r="F89" s="35"/>
      <c r="G89" s="35">
        <v>1575</v>
      </c>
      <c r="H89" s="35">
        <v>1485</v>
      </c>
      <c r="I89" s="35">
        <v>1494</v>
      </c>
      <c r="J89" s="35">
        <v>1256</v>
      </c>
      <c r="K89" s="35">
        <v>1173</v>
      </c>
      <c r="L89" s="35">
        <v>318</v>
      </c>
      <c r="M89" s="35">
        <v>308</v>
      </c>
      <c r="N89" s="35">
        <v>305</v>
      </c>
      <c r="O89" s="35">
        <v>1050</v>
      </c>
      <c r="P89" s="113">
        <v>1783</v>
      </c>
      <c r="Q89" s="10">
        <v>1603</v>
      </c>
      <c r="R89" s="10">
        <v>1609</v>
      </c>
      <c r="S89" s="10">
        <v>427</v>
      </c>
      <c r="T89" s="41">
        <f t="shared" si="3"/>
        <v>15144</v>
      </c>
    </row>
    <row r="90" spans="1:20" ht="12.75">
      <c r="A90" s="7" t="s">
        <v>269</v>
      </c>
      <c r="B90" s="3">
        <v>84</v>
      </c>
      <c r="C90" s="4" t="s">
        <v>151</v>
      </c>
      <c r="D90" s="6" t="s">
        <v>152</v>
      </c>
      <c r="E90" s="35">
        <v>825</v>
      </c>
      <c r="F90" s="35"/>
      <c r="G90" s="35">
        <v>1683</v>
      </c>
      <c r="H90" s="35">
        <v>1438</v>
      </c>
      <c r="I90" s="35">
        <v>1480</v>
      </c>
      <c r="J90" s="35">
        <v>1207</v>
      </c>
      <c r="K90" s="35">
        <v>1066</v>
      </c>
      <c r="L90" s="35">
        <v>288</v>
      </c>
      <c r="M90" s="35">
        <v>283</v>
      </c>
      <c r="N90" s="35">
        <v>1103</v>
      </c>
      <c r="O90" s="35">
        <v>740</v>
      </c>
      <c r="P90" s="113">
        <v>1457</v>
      </c>
      <c r="Q90" s="10">
        <v>1406</v>
      </c>
      <c r="R90" s="10">
        <v>1388</v>
      </c>
      <c r="S90" s="10">
        <v>366</v>
      </c>
      <c r="T90" s="41">
        <f t="shared" si="3"/>
        <v>14730</v>
      </c>
    </row>
    <row r="91" spans="1:20" ht="12.75">
      <c r="A91" s="7" t="s">
        <v>269</v>
      </c>
      <c r="B91" s="3">
        <v>85</v>
      </c>
      <c r="C91" s="4" t="s">
        <v>153</v>
      </c>
      <c r="D91" s="6" t="s">
        <v>154</v>
      </c>
      <c r="E91" s="35">
        <v>1219</v>
      </c>
      <c r="F91" s="35"/>
      <c r="G91" s="35">
        <v>2447</v>
      </c>
      <c r="H91" s="35">
        <v>1866</v>
      </c>
      <c r="I91" s="35">
        <v>2332</v>
      </c>
      <c r="J91" s="35">
        <v>2022</v>
      </c>
      <c r="K91" s="35">
        <v>1880</v>
      </c>
      <c r="L91" s="35">
        <v>511</v>
      </c>
      <c r="M91" s="35">
        <v>509</v>
      </c>
      <c r="N91" s="35">
        <v>1307</v>
      </c>
      <c r="O91" s="35">
        <v>1373</v>
      </c>
      <c r="P91" s="113">
        <v>2294</v>
      </c>
      <c r="Q91" s="10">
        <v>1900</v>
      </c>
      <c r="R91" s="10">
        <v>1306</v>
      </c>
      <c r="S91" s="10">
        <v>638</v>
      </c>
      <c r="T91" s="41">
        <f t="shared" si="3"/>
        <v>21604</v>
      </c>
    </row>
    <row r="92" spans="1:20" ht="12.75">
      <c r="A92" s="14" t="s">
        <v>245</v>
      </c>
      <c r="B92" s="3">
        <v>86</v>
      </c>
      <c r="C92" s="4" t="s">
        <v>155</v>
      </c>
      <c r="D92" s="6" t="s">
        <v>156</v>
      </c>
      <c r="E92" s="35">
        <v>820</v>
      </c>
      <c r="F92" s="35"/>
      <c r="G92" s="35">
        <v>1667</v>
      </c>
      <c r="H92" s="35">
        <v>1431</v>
      </c>
      <c r="I92" s="35">
        <v>1589</v>
      </c>
      <c r="J92" s="35">
        <v>1354</v>
      </c>
      <c r="K92" s="35">
        <v>1197</v>
      </c>
      <c r="L92" s="35">
        <v>327</v>
      </c>
      <c r="M92" s="35">
        <v>319</v>
      </c>
      <c r="N92" s="35">
        <v>1056</v>
      </c>
      <c r="O92" s="35">
        <v>1037</v>
      </c>
      <c r="P92" s="113">
        <v>1663</v>
      </c>
      <c r="Q92" s="10">
        <v>1552</v>
      </c>
      <c r="R92" s="10">
        <v>1593</v>
      </c>
      <c r="S92" s="10">
        <v>448</v>
      </c>
      <c r="T92" s="41">
        <f t="shared" si="3"/>
        <v>16053</v>
      </c>
    </row>
    <row r="93" spans="1:20" ht="12.75">
      <c r="A93" s="7" t="s">
        <v>244</v>
      </c>
      <c r="B93" s="3">
        <v>87</v>
      </c>
      <c r="C93" s="4" t="s">
        <v>157</v>
      </c>
      <c r="D93" s="6" t="s">
        <v>158</v>
      </c>
      <c r="E93" s="35">
        <v>549</v>
      </c>
      <c r="F93" s="35"/>
      <c r="G93" s="35">
        <v>1125</v>
      </c>
      <c r="H93" s="35">
        <v>1029</v>
      </c>
      <c r="I93" s="35">
        <v>1120</v>
      </c>
      <c r="J93" s="35">
        <v>971</v>
      </c>
      <c r="K93" s="35">
        <v>894</v>
      </c>
      <c r="L93" s="35">
        <v>238</v>
      </c>
      <c r="M93" s="35">
        <v>314</v>
      </c>
      <c r="N93" s="35">
        <v>624</v>
      </c>
      <c r="O93" s="35">
        <v>578</v>
      </c>
      <c r="P93" s="113">
        <v>1037</v>
      </c>
      <c r="Q93" s="10">
        <v>921</v>
      </c>
      <c r="R93" s="10">
        <v>883</v>
      </c>
      <c r="S93" s="10">
        <v>235</v>
      </c>
      <c r="T93" s="41">
        <f t="shared" si="3"/>
        <v>10518</v>
      </c>
    </row>
    <row r="94" spans="1:20" ht="12.75">
      <c r="A94" s="7" t="s">
        <v>243</v>
      </c>
      <c r="B94" s="3">
        <v>88</v>
      </c>
      <c r="C94" s="4" t="s">
        <v>159</v>
      </c>
      <c r="D94" s="6" t="s">
        <v>160</v>
      </c>
      <c r="E94" s="35">
        <v>1244</v>
      </c>
      <c r="F94" s="35"/>
      <c r="G94" s="35">
        <v>2338</v>
      </c>
      <c r="H94" s="35">
        <v>2157</v>
      </c>
      <c r="I94" s="35">
        <v>2236</v>
      </c>
      <c r="J94" s="35">
        <v>1894</v>
      </c>
      <c r="K94" s="35">
        <v>1649</v>
      </c>
      <c r="L94" s="35">
        <v>439</v>
      </c>
      <c r="M94" s="35">
        <v>474</v>
      </c>
      <c r="N94" s="35">
        <v>1372</v>
      </c>
      <c r="O94" s="35">
        <v>1275</v>
      </c>
      <c r="P94" s="113">
        <v>2165</v>
      </c>
      <c r="Q94" s="10">
        <v>2017</v>
      </c>
      <c r="R94" s="10">
        <v>2020</v>
      </c>
      <c r="S94" s="10">
        <v>564</v>
      </c>
      <c r="T94" s="41">
        <f t="shared" si="3"/>
        <v>21844</v>
      </c>
    </row>
    <row r="95" spans="1:20" ht="12.75">
      <c r="A95" s="14" t="s">
        <v>242</v>
      </c>
      <c r="B95" s="3">
        <v>89</v>
      </c>
      <c r="C95" s="20" t="s">
        <v>161</v>
      </c>
      <c r="D95" s="16" t="s">
        <v>162</v>
      </c>
      <c r="E95" s="35">
        <v>685</v>
      </c>
      <c r="F95" s="35"/>
      <c r="G95" s="35">
        <v>1433</v>
      </c>
      <c r="H95" s="35">
        <v>1391</v>
      </c>
      <c r="I95" s="35">
        <v>1453</v>
      </c>
      <c r="J95" s="35">
        <v>1234</v>
      </c>
      <c r="K95" s="35">
        <v>1090</v>
      </c>
      <c r="L95" s="35">
        <v>291</v>
      </c>
      <c r="M95" s="35">
        <v>319</v>
      </c>
      <c r="N95" s="35">
        <v>896</v>
      </c>
      <c r="O95" s="35">
        <v>875</v>
      </c>
      <c r="P95" s="113">
        <v>1316</v>
      </c>
      <c r="Q95" s="10">
        <v>1047</v>
      </c>
      <c r="R95" s="10">
        <v>1134</v>
      </c>
      <c r="S95" s="10">
        <v>290</v>
      </c>
      <c r="T95" s="41">
        <f t="shared" si="3"/>
        <v>13454</v>
      </c>
    </row>
    <row r="96" spans="1:20" ht="12.75">
      <c r="A96" s="13"/>
      <c r="B96" s="3"/>
      <c r="C96" s="4"/>
      <c r="D96" s="40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113"/>
      <c r="Q96" s="10"/>
      <c r="R96" s="10"/>
      <c r="S96" s="10"/>
      <c r="T96" s="10">
        <v>1</v>
      </c>
    </row>
    <row r="97" spans="1:20" ht="14.25">
      <c r="A97" s="24" t="s">
        <v>210</v>
      </c>
      <c r="B97" s="25"/>
      <c r="C97" s="25" t="s">
        <v>163</v>
      </c>
      <c r="D97" s="26"/>
      <c r="E97" s="38">
        <f aca="true" t="shared" si="4" ref="E97:M97">SUM(E7:E96)</f>
        <v>55470</v>
      </c>
      <c r="F97" s="38"/>
      <c r="G97" s="38">
        <f t="shared" si="4"/>
        <v>110069</v>
      </c>
      <c r="H97" s="38">
        <f t="shared" si="4"/>
        <v>100969</v>
      </c>
      <c r="I97" s="38">
        <f t="shared" si="4"/>
        <v>106677</v>
      </c>
      <c r="J97" s="38">
        <f t="shared" si="4"/>
        <v>90201</v>
      </c>
      <c r="K97" s="38">
        <f t="shared" si="4"/>
        <v>77269</v>
      </c>
      <c r="L97" s="38">
        <f t="shared" si="4"/>
        <v>21355</v>
      </c>
      <c r="M97" s="38">
        <f t="shared" si="4"/>
        <v>42295</v>
      </c>
      <c r="N97" s="38">
        <f aca="true" t="shared" si="5" ref="N97:T97">SUM(N7:N96)</f>
        <v>53414</v>
      </c>
      <c r="O97" s="38">
        <f t="shared" si="5"/>
        <v>60734.8</v>
      </c>
      <c r="P97" s="38">
        <f t="shared" si="5"/>
        <v>101499</v>
      </c>
      <c r="Q97" s="38">
        <f t="shared" si="5"/>
        <v>95650</v>
      </c>
      <c r="R97" s="38">
        <f t="shared" si="5"/>
        <v>98712</v>
      </c>
      <c r="S97" s="38">
        <f t="shared" si="5"/>
        <v>27636</v>
      </c>
      <c r="T97" s="38">
        <f t="shared" si="5"/>
        <v>1040396.8</v>
      </c>
    </row>
    <row r="98" spans="1:20" ht="14.25">
      <c r="A98" s="31" t="s">
        <v>173</v>
      </c>
      <c r="B98" s="28"/>
      <c r="C98" s="29"/>
      <c r="D98" s="28"/>
      <c r="E98" s="75">
        <f>E97*65.97</f>
        <v>3659355.9</v>
      </c>
      <c r="F98" s="74"/>
      <c r="G98" s="75">
        <f>G97*65.97</f>
        <v>7261251.93</v>
      </c>
      <c r="H98" s="75">
        <f>H97*65.97</f>
        <v>6660924.93</v>
      </c>
      <c r="I98" s="75">
        <f>I97*65.97</f>
        <v>7037481.6899999995</v>
      </c>
      <c r="J98" s="75">
        <f>J97*65.97</f>
        <v>5950559.97</v>
      </c>
      <c r="K98" s="75">
        <f>K97*65.97</f>
        <v>5097435.93</v>
      </c>
      <c r="L98" s="239">
        <v>4628287</v>
      </c>
      <c r="M98" s="240"/>
      <c r="N98" s="75">
        <v>3991970.35</v>
      </c>
      <c r="O98" s="75">
        <v>7099876.11</v>
      </c>
      <c r="P98" s="75">
        <v>13258039.84</v>
      </c>
      <c r="Q98" s="75">
        <v>11847633.38</v>
      </c>
      <c r="R98" s="75">
        <f>R97*74.88</f>
        <v>7391554.56</v>
      </c>
      <c r="S98" s="122">
        <v>3526755</v>
      </c>
      <c r="T98" s="75">
        <f>SUM(E98:S98)</f>
        <v>87411126.58999999</v>
      </c>
    </row>
    <row r="99" spans="1:17" ht="14.25">
      <c r="A99" s="27"/>
      <c r="B99" s="28"/>
      <c r="C99" s="28"/>
      <c r="D99" s="28"/>
      <c r="E99" s="93"/>
      <c r="F99" s="30"/>
      <c r="G99" s="30"/>
      <c r="H99" s="30"/>
      <c r="I99" s="30"/>
      <c r="J99" s="44"/>
      <c r="O99" s="114" t="s">
        <v>326</v>
      </c>
      <c r="Q99" s="114" t="s">
        <v>334</v>
      </c>
    </row>
    <row r="100" spans="1:17" ht="38.25">
      <c r="A100" s="27" t="s">
        <v>250</v>
      </c>
      <c r="B100" s="31"/>
      <c r="C100" s="31"/>
      <c r="D100" s="31"/>
      <c r="E100" s="34"/>
      <c r="F100" s="34"/>
      <c r="G100" s="34"/>
      <c r="H100" s="34"/>
      <c r="I100" s="34"/>
      <c r="J100" s="34"/>
      <c r="K100" s="32"/>
      <c r="L100" s="32"/>
      <c r="O100" s="117" t="s">
        <v>325</v>
      </c>
      <c r="Q100" s="117" t="s">
        <v>336</v>
      </c>
    </row>
    <row r="101" spans="1:17" ht="25.5">
      <c r="A101" s="31"/>
      <c r="B101" s="31"/>
      <c r="C101" s="31"/>
      <c r="D101" s="31"/>
      <c r="E101" s="33"/>
      <c r="F101" s="33"/>
      <c r="G101" s="33"/>
      <c r="H101" s="33"/>
      <c r="I101" s="33"/>
      <c r="J101" s="47"/>
      <c r="K101" s="32"/>
      <c r="L101" s="32"/>
      <c r="O101" s="117" t="s">
        <v>327</v>
      </c>
      <c r="Q101" s="117" t="s">
        <v>335</v>
      </c>
    </row>
    <row r="102" spans="1:17" ht="14.25">
      <c r="A102" s="31"/>
      <c r="B102" s="31"/>
      <c r="C102" s="31"/>
      <c r="D102" s="31"/>
      <c r="E102" s="34"/>
      <c r="F102" s="34"/>
      <c r="G102" s="34"/>
      <c r="H102" s="34"/>
      <c r="I102" s="34"/>
      <c r="J102" s="34"/>
      <c r="K102" s="32"/>
      <c r="L102" s="32"/>
      <c r="P102" s="118" t="s">
        <v>339</v>
      </c>
      <c r="Q102" t="s">
        <v>340</v>
      </c>
    </row>
    <row r="103" spans="5:17" ht="12.75">
      <c r="E103" s="32"/>
      <c r="F103" s="32"/>
      <c r="G103" s="32"/>
      <c r="H103" s="32"/>
      <c r="I103" s="32"/>
      <c r="J103" s="32"/>
      <c r="K103" s="32"/>
      <c r="L103" s="32"/>
      <c r="Q103" s="114" t="s">
        <v>337</v>
      </c>
    </row>
    <row r="104" ht="12.75">
      <c r="Q104" s="114" t="s">
        <v>338</v>
      </c>
    </row>
  </sheetData>
  <sheetProtection/>
  <mergeCells count="21">
    <mergeCell ref="T4:T6"/>
    <mergeCell ref="G4:G6"/>
    <mergeCell ref="M4:M6"/>
    <mergeCell ref="K4:K6"/>
    <mergeCell ref="N4:N6"/>
    <mergeCell ref="R4:R6"/>
    <mergeCell ref="L4:L6"/>
    <mergeCell ref="S4:S6"/>
    <mergeCell ref="P4:P6"/>
    <mergeCell ref="O4:O6"/>
    <mergeCell ref="A4:A6"/>
    <mergeCell ref="B4:B6"/>
    <mergeCell ref="C4:C6"/>
    <mergeCell ref="D4:D6"/>
    <mergeCell ref="Q4:Q6"/>
    <mergeCell ref="F4:F6"/>
    <mergeCell ref="L98:M98"/>
    <mergeCell ref="E4:E6"/>
    <mergeCell ref="J4:J6"/>
    <mergeCell ref="I4:I6"/>
    <mergeCell ref="H4:H6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Алсу</dc:creator>
  <cp:keywords/>
  <dc:description/>
  <cp:lastModifiedBy>Elvira</cp:lastModifiedBy>
  <cp:lastPrinted>2013-02-22T06:02:57Z</cp:lastPrinted>
  <dcterms:created xsi:type="dcterms:W3CDTF">2011-01-30T10:49:58Z</dcterms:created>
  <dcterms:modified xsi:type="dcterms:W3CDTF">2013-02-22T06:29:42Z</dcterms:modified>
  <cp:category/>
  <cp:version/>
  <cp:contentType/>
  <cp:contentStatus/>
</cp:coreProperties>
</file>