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план управление" sheetId="1" r:id="rId1"/>
    <sheet name="Лист3" sheetId="2" r:id="rId2"/>
  </sheets>
  <definedNames>
    <definedName name="_xlnm.Print_Titles" localSheetId="0">'план управление'!$3:$3</definedName>
  </definedNames>
  <calcPr fullCalcOnLoad="1"/>
</workbook>
</file>

<file path=xl/sharedStrings.xml><?xml version="1.0" encoding="utf-8"?>
<sst xmlns="http://schemas.openxmlformats.org/spreadsheetml/2006/main" count="207" uniqueCount="207">
  <si>
    <t>НЕ ЗАБУДЬ</t>
  </si>
  <si>
    <t>Площадь, м2</t>
  </si>
  <si>
    <t>%</t>
  </si>
  <si>
    <t>сумма по домам</t>
  </si>
  <si>
    <t>Сумма -всего, руб.</t>
  </si>
  <si>
    <t xml:space="preserve"> ФОТ</t>
  </si>
  <si>
    <t>ЕСН</t>
  </si>
  <si>
    <t>Коммунальные услуги</t>
  </si>
  <si>
    <t>Услуги связи</t>
  </si>
  <si>
    <t>Содержание автотранспорта</t>
  </si>
  <si>
    <t>ГСМ</t>
  </si>
  <si>
    <t>Канцелярские товары</t>
  </si>
  <si>
    <t xml:space="preserve">Компьютерная программа </t>
  </si>
  <si>
    <t>Обслуживание оргтехники</t>
  </si>
  <si>
    <t>Амортизация</t>
  </si>
  <si>
    <t>Аренда помещения</t>
  </si>
  <si>
    <t>Услуги ГРЦ</t>
  </si>
  <si>
    <t>Командировочные расходы</t>
  </si>
  <si>
    <t>Услуги сторонних организаций</t>
  </si>
  <si>
    <t>Услуги банка</t>
  </si>
  <si>
    <t>Аудиторские и консультативные услуги</t>
  </si>
  <si>
    <t>Повышение квалификации, обучение</t>
  </si>
  <si>
    <t>прочие</t>
  </si>
  <si>
    <t>17/01</t>
  </si>
  <si>
    <t>Пр.Х.Туфана 22/9</t>
  </si>
  <si>
    <t>17/03</t>
  </si>
  <si>
    <t>Пр.Х.Туфана 18/51</t>
  </si>
  <si>
    <t>17/05</t>
  </si>
  <si>
    <t>Пр.Мира 55</t>
  </si>
  <si>
    <t>17/06</t>
  </si>
  <si>
    <t>Бул.Солнечный 1</t>
  </si>
  <si>
    <t>17/07</t>
  </si>
  <si>
    <t>Бул.Солнечный 5</t>
  </si>
  <si>
    <t>17/10</t>
  </si>
  <si>
    <t>Бул.Школьный 3</t>
  </si>
  <si>
    <t>17/11</t>
  </si>
  <si>
    <t>Бул.Солнечный 6</t>
  </si>
  <si>
    <t>17/12</t>
  </si>
  <si>
    <t>Бул.Солнечный 4</t>
  </si>
  <si>
    <t>17/13</t>
  </si>
  <si>
    <t>Пр.Мира 57</t>
  </si>
  <si>
    <t>17/15</t>
  </si>
  <si>
    <t>Пр.Мира 61</t>
  </si>
  <si>
    <t>17/16</t>
  </si>
  <si>
    <t>Бул.Школьный 1</t>
  </si>
  <si>
    <t>18/01</t>
  </si>
  <si>
    <t>Бул.Главмосстр.3</t>
  </si>
  <si>
    <t>18/02</t>
  </si>
  <si>
    <t>Бул.Школьный 6</t>
  </si>
  <si>
    <t>18/03</t>
  </si>
  <si>
    <t>Бул.Школьный 4</t>
  </si>
  <si>
    <t>18/04</t>
  </si>
  <si>
    <t>Пр.Мира 63</t>
  </si>
  <si>
    <t>18/06</t>
  </si>
  <si>
    <t>Пр.Мира 67</t>
  </si>
  <si>
    <t>18/07</t>
  </si>
  <si>
    <t>Бул.Главмосстр.1</t>
  </si>
  <si>
    <t>18/11</t>
  </si>
  <si>
    <t>Бул.Главмосстр.6</t>
  </si>
  <si>
    <t>18/12</t>
  </si>
  <si>
    <t>Бул.Главмосстр.4</t>
  </si>
  <si>
    <t>18/13</t>
  </si>
  <si>
    <t>Пр.Мира 69</t>
  </si>
  <si>
    <t>18/15</t>
  </si>
  <si>
    <t>Пр.Мира 73/21</t>
  </si>
  <si>
    <t>18/16</t>
  </si>
  <si>
    <t>Пр.Вахитова 25</t>
  </si>
  <si>
    <t>11/01</t>
  </si>
  <si>
    <t>Сюембике 4</t>
  </si>
  <si>
    <t>11/03-1</t>
  </si>
  <si>
    <t>Сюембике 12</t>
  </si>
  <si>
    <t>11/06</t>
  </si>
  <si>
    <t>Беляева 25</t>
  </si>
  <si>
    <t>11/09</t>
  </si>
  <si>
    <t>Пр.Мира 37/15</t>
  </si>
  <si>
    <t>11/11</t>
  </si>
  <si>
    <t>Беляева 21</t>
  </si>
  <si>
    <t>11/12</t>
  </si>
  <si>
    <t>Беляева 17</t>
  </si>
  <si>
    <t>11/14</t>
  </si>
  <si>
    <t>Пр.Мира 25</t>
  </si>
  <si>
    <t>11/17</t>
  </si>
  <si>
    <t>Пр.Мира 35</t>
  </si>
  <si>
    <t>11/24</t>
  </si>
  <si>
    <t>Сюембике 8</t>
  </si>
  <si>
    <t>11/25</t>
  </si>
  <si>
    <t>Пр.Мира 31</t>
  </si>
  <si>
    <t>11/26</t>
  </si>
  <si>
    <t>Беляева 29</t>
  </si>
  <si>
    <t>11/27</t>
  </si>
  <si>
    <t>Беляева 31</t>
  </si>
  <si>
    <t>11/31</t>
  </si>
  <si>
    <t>Сюембике 10</t>
  </si>
  <si>
    <t>11/32</t>
  </si>
  <si>
    <t>Сюембике 10/2</t>
  </si>
  <si>
    <t>11/33</t>
  </si>
  <si>
    <t>Сюембике 6</t>
  </si>
  <si>
    <t>16/01</t>
  </si>
  <si>
    <t>Беляева 30-1</t>
  </si>
  <si>
    <t>16/02</t>
  </si>
  <si>
    <t xml:space="preserve">Беляева 30-2 </t>
  </si>
  <si>
    <t>16/03</t>
  </si>
  <si>
    <t>Пр.Мира 49</t>
  </si>
  <si>
    <t>16/08</t>
  </si>
  <si>
    <t>Пр.Мира 47</t>
  </si>
  <si>
    <t>16/09</t>
  </si>
  <si>
    <t>Пр.Мира 39</t>
  </si>
  <si>
    <t>16/10</t>
  </si>
  <si>
    <t>Беляева 16</t>
  </si>
  <si>
    <t>16/11</t>
  </si>
  <si>
    <t>Беляева 20</t>
  </si>
  <si>
    <t>16/12</t>
  </si>
  <si>
    <t>Беляева 22</t>
  </si>
  <si>
    <t>16/13</t>
  </si>
  <si>
    <t>Беляева 24</t>
  </si>
  <si>
    <t>16/14</t>
  </si>
  <si>
    <t>Пр.Мира 43</t>
  </si>
  <si>
    <t>16/15</t>
  </si>
  <si>
    <t>Беляева 30-3</t>
  </si>
  <si>
    <t>16/17</t>
  </si>
  <si>
    <t>Беляева 30-4</t>
  </si>
  <si>
    <t>16/18</t>
  </si>
  <si>
    <t xml:space="preserve">Беляева 30-5 </t>
  </si>
  <si>
    <t>20/02</t>
  </si>
  <si>
    <t>Сюембике 54</t>
  </si>
  <si>
    <t>20/04</t>
  </si>
  <si>
    <t>Сюембике 56</t>
  </si>
  <si>
    <t>20/05</t>
  </si>
  <si>
    <t>Сюембике 58/41</t>
  </si>
  <si>
    <t>20/05а</t>
  </si>
  <si>
    <t>Автозаводский 41  корп. А</t>
  </si>
  <si>
    <t>20/07</t>
  </si>
  <si>
    <t>Бул.Цветочный 1</t>
  </si>
  <si>
    <t>23/02</t>
  </si>
  <si>
    <t>Сюембике 64</t>
  </si>
  <si>
    <t>23/04</t>
  </si>
  <si>
    <t>Сюембике 66</t>
  </si>
  <si>
    <t>23/05</t>
  </si>
  <si>
    <t>Сюембике 68</t>
  </si>
  <si>
    <t>23/07-В</t>
  </si>
  <si>
    <t>бул.Цветочный -17 "В"</t>
  </si>
  <si>
    <t>23/11а</t>
  </si>
  <si>
    <t>Цветочный 9/24а</t>
  </si>
  <si>
    <t>23/11б</t>
  </si>
  <si>
    <t>Цветочный 9/24б</t>
  </si>
  <si>
    <t>23/11в</t>
  </si>
  <si>
    <t>Цветочный 9/24в</t>
  </si>
  <si>
    <t>23/11г</t>
  </si>
  <si>
    <t>Цветочный 9/24г</t>
  </si>
  <si>
    <t>23/11д</t>
  </si>
  <si>
    <t>Цветочный 9/24д</t>
  </si>
  <si>
    <t>23/12</t>
  </si>
  <si>
    <t>Автозаводский 26</t>
  </si>
  <si>
    <t>22/15</t>
  </si>
  <si>
    <t>Ул.Татарстан 9</t>
  </si>
  <si>
    <t>24/02</t>
  </si>
  <si>
    <t>Сюембике 72</t>
  </si>
  <si>
    <t>24/03</t>
  </si>
  <si>
    <t>Сюембике 74</t>
  </si>
  <si>
    <t>24/04</t>
  </si>
  <si>
    <t>Сюембике 78</t>
  </si>
  <si>
    <t>24/06</t>
  </si>
  <si>
    <t>Ул. Татарстан 13</t>
  </si>
  <si>
    <t>24/08</t>
  </si>
  <si>
    <t>Цветочный 23</t>
  </si>
  <si>
    <t>25/06</t>
  </si>
  <si>
    <t>Пр. Яшлек 25</t>
  </si>
  <si>
    <t>25/07а</t>
  </si>
  <si>
    <t>Пр.Мира 99а</t>
  </si>
  <si>
    <t>25/07б</t>
  </si>
  <si>
    <t>Пр.Мира 99б</t>
  </si>
  <si>
    <t>25/08</t>
  </si>
  <si>
    <t>Пр. Мира 99</t>
  </si>
  <si>
    <t>25/09</t>
  </si>
  <si>
    <t>Пр. Мира 97/2</t>
  </si>
  <si>
    <t>25/11</t>
  </si>
  <si>
    <t>Ул. Татарстан 4</t>
  </si>
  <si>
    <t>25/12</t>
  </si>
  <si>
    <t xml:space="preserve">Ул. Татарстан 6 </t>
  </si>
  <si>
    <t>25/13</t>
  </si>
  <si>
    <t>Ул. Татарстан 8</t>
  </si>
  <si>
    <t>25/15</t>
  </si>
  <si>
    <t xml:space="preserve">Пр. Яшлек 33    </t>
  </si>
  <si>
    <t>25/15Н</t>
  </si>
  <si>
    <t>Пр. Яшлек 31</t>
  </si>
  <si>
    <t>25/16</t>
  </si>
  <si>
    <t>Пр. Яшлек 29</t>
  </si>
  <si>
    <t>25/18</t>
  </si>
  <si>
    <t>Пр. Яшлек 37</t>
  </si>
  <si>
    <t>25/20</t>
  </si>
  <si>
    <t>Пр. Яшлек 39</t>
  </si>
  <si>
    <t>25/21</t>
  </si>
  <si>
    <t>Ул. Татарстан 12</t>
  </si>
  <si>
    <t>25/24</t>
  </si>
  <si>
    <t>Сюембике 80</t>
  </si>
  <si>
    <t>25/26</t>
  </si>
  <si>
    <t>Сюембике 84</t>
  </si>
  <si>
    <t>25/27</t>
  </si>
  <si>
    <t>Сюембике 86/43</t>
  </si>
  <si>
    <t>Исполнитель:</t>
  </si>
  <si>
    <t>Вед.экономист ПЭО Сайфуллина Р.М.</t>
  </si>
  <si>
    <t>Профосмотры</t>
  </si>
  <si>
    <t>Страховой платеж имущества</t>
  </si>
  <si>
    <t>Страхование опасных объектов</t>
  </si>
  <si>
    <t>Экспертиза тарифов, сертификация персонала</t>
  </si>
  <si>
    <t>План на обслуживание по тарифу "Управление жилищным фондом"  на   2016 год по ООО УК "Ремжилстрой"</t>
  </si>
  <si>
    <t xml:space="preserve">Всего ООО УК «Ремжилстрой"  88 домов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</si>
</sst>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00_р_._-;\-* #,##0.000_р_._-;_-* &quot;-&quot;??_р_._-;_-@_-"/>
  </numFmts>
  <fonts count="52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color indexed="10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  <font>
      <sz val="8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i/>
      <sz val="7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 vertical="justify"/>
    </xf>
    <xf numFmtId="0" fontId="3" fillId="0" borderId="13" xfId="0" applyFont="1" applyBorder="1" applyAlignment="1">
      <alignment/>
    </xf>
    <xf numFmtId="0" fontId="6" fillId="33" borderId="13" xfId="0" applyFont="1" applyFill="1" applyBorder="1" applyAlignment="1">
      <alignment vertical="justify"/>
    </xf>
    <xf numFmtId="0" fontId="7" fillId="0" borderId="13" xfId="0" applyFont="1" applyBorder="1" applyAlignment="1">
      <alignment horizontal="center" vertical="justify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top" wrapText="1"/>
    </xf>
    <xf numFmtId="16" fontId="9" fillId="34" borderId="12" xfId="0" applyNumberFormat="1" applyFont="1" applyFill="1" applyBorder="1" applyAlignment="1">
      <alignment horizontal="center" vertical="top" wrapText="1"/>
    </xf>
    <xf numFmtId="0" fontId="10" fillId="0" borderId="13" xfId="0" applyFont="1" applyBorder="1" applyAlignment="1">
      <alignment/>
    </xf>
    <xf numFmtId="0" fontId="10" fillId="33" borderId="13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13" xfId="0" applyFont="1" applyFill="1" applyBorder="1" applyAlignment="1">
      <alignment/>
    </xf>
    <xf numFmtId="1" fontId="11" fillId="35" borderId="13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2" fillId="34" borderId="13" xfId="0" applyFont="1" applyFill="1" applyBorder="1" applyAlignment="1">
      <alignment horizontal="center" vertical="top" wrapText="1"/>
    </xf>
    <xf numFmtId="49" fontId="12" fillId="34" borderId="13" xfId="0" applyNumberFormat="1" applyFont="1" applyFill="1" applyBorder="1" applyAlignment="1">
      <alignment horizontal="left" vertical="top" wrapText="1"/>
    </xf>
    <xf numFmtId="0" fontId="12" fillId="34" borderId="13" xfId="0" applyFont="1" applyFill="1" applyBorder="1" applyAlignment="1">
      <alignment vertical="top" wrapText="1"/>
    </xf>
    <xf numFmtId="0" fontId="3" fillId="33" borderId="13" xfId="0" applyFont="1" applyFill="1" applyBorder="1" applyAlignment="1">
      <alignment/>
    </xf>
    <xf numFmtId="0" fontId="12" fillId="34" borderId="13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49" fontId="13" fillId="34" borderId="13" xfId="0" applyNumberFormat="1" applyFont="1" applyFill="1" applyBorder="1" applyAlignment="1">
      <alignment horizontal="left" vertical="top" wrapText="1"/>
    </xf>
    <xf numFmtId="0" fontId="13" fillId="34" borderId="13" xfId="0" applyFont="1" applyFill="1" applyBorder="1" applyAlignment="1">
      <alignment vertical="top" wrapText="1"/>
    </xf>
    <xf numFmtId="49" fontId="13" fillId="34" borderId="15" xfId="0" applyNumberFormat="1" applyFont="1" applyFill="1" applyBorder="1" applyAlignment="1">
      <alignment horizontal="left" vertical="top" wrapText="1"/>
    </xf>
    <xf numFmtId="0" fontId="13" fillId="34" borderId="15" xfId="0" applyFont="1" applyFill="1" applyBorder="1" applyAlignment="1">
      <alignment vertical="top" wrapText="1"/>
    </xf>
    <xf numFmtId="49" fontId="13" fillId="34" borderId="16" xfId="0" applyNumberFormat="1" applyFont="1" applyFill="1" applyBorder="1" applyAlignment="1">
      <alignment horizontal="left" vertical="justify"/>
    </xf>
    <xf numFmtId="0" fontId="13" fillId="34" borderId="14" xfId="0" applyFont="1" applyFill="1" applyBorder="1" applyAlignment="1">
      <alignment vertical="justify"/>
    </xf>
    <xf numFmtId="2" fontId="7" fillId="36" borderId="13" xfId="0" applyNumberFormat="1" applyFont="1" applyFill="1" applyBorder="1" applyAlignment="1">
      <alignment horizontal="right"/>
    </xf>
    <xf numFmtId="165" fontId="7" fillId="36" borderId="13" xfId="0" applyNumberFormat="1" applyFont="1" applyFill="1" applyBorder="1" applyAlignment="1">
      <alignment horizontal="right"/>
    </xf>
    <xf numFmtId="1" fontId="5" fillId="36" borderId="13" xfId="0" applyNumberFormat="1" applyFont="1" applyFill="1" applyBorder="1" applyAlignment="1">
      <alignment horizontal="right"/>
    </xf>
    <xf numFmtId="1" fontId="7" fillId="36" borderId="10" xfId="0" applyNumberFormat="1" applyFont="1" applyFill="1" applyBorder="1" applyAlignment="1">
      <alignment horizontal="right"/>
    </xf>
    <xf numFmtId="1" fontId="7" fillId="36" borderId="13" xfId="0" applyNumberFormat="1" applyFont="1" applyFill="1" applyBorder="1" applyAlignment="1">
      <alignment horizontal="right"/>
    </xf>
    <xf numFmtId="164" fontId="7" fillId="0" borderId="0" xfId="0" applyNumberFormat="1" applyFont="1" applyAlignment="1">
      <alignment horizontal="right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5" fillId="34" borderId="0" xfId="0" applyFont="1" applyFill="1" applyAlignment="1">
      <alignment horizontal="left"/>
    </xf>
    <xf numFmtId="0" fontId="51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6" fontId="9" fillId="34" borderId="10" xfId="0" applyNumberFormat="1" applyFont="1" applyFill="1" applyBorder="1" applyAlignment="1">
      <alignment horizontal="center" vertical="top" wrapText="1"/>
    </xf>
    <xf numFmtId="16" fontId="9" fillId="34" borderId="12" xfId="0" applyNumberFormat="1" applyFont="1" applyFill="1" applyBorder="1" applyAlignment="1">
      <alignment horizontal="center" vertical="top" wrapText="1"/>
    </xf>
    <xf numFmtId="164" fontId="14" fillId="36" borderId="10" xfId="0" applyNumberFormat="1" applyFont="1" applyFill="1" applyBorder="1" applyAlignment="1">
      <alignment horizontal="left" vertical="justify" wrapText="1"/>
    </xf>
    <xf numFmtId="164" fontId="14" fillId="36" borderId="11" xfId="0" applyNumberFormat="1" applyFont="1" applyFill="1" applyBorder="1" applyAlignment="1">
      <alignment horizontal="left" vertical="justify" wrapText="1"/>
    </xf>
    <xf numFmtId="0" fontId="0" fillId="36" borderId="12" xfId="0" applyFill="1" applyBorder="1" applyAlignment="1">
      <alignment horizontal="left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1"/>
  <sheetViews>
    <sheetView tabSelected="1" zoomScalePageLayoutView="0" workbookViewId="0" topLeftCell="A1">
      <pane xSplit="3" ySplit="4" topLeftCell="D4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3" sqref="C3"/>
    </sheetView>
  </sheetViews>
  <sheetFormatPr defaultColWidth="12.125" defaultRowHeight="12.75"/>
  <cols>
    <col min="1" max="1" width="3.25390625" style="4" customWidth="1"/>
    <col min="2" max="2" width="5.875" style="6" customWidth="1"/>
    <col min="3" max="3" width="13.875" style="4" customWidth="1"/>
    <col min="4" max="4" width="10.875" style="4" hidden="1" customWidth="1"/>
    <col min="5" max="5" width="7.125" style="4" hidden="1" customWidth="1"/>
    <col min="6" max="6" width="11.625" style="4" hidden="1" customWidth="1"/>
    <col min="7" max="7" width="8.875" style="4" customWidth="1"/>
    <col min="8" max="8" width="9.125" style="4" customWidth="1"/>
    <col min="9" max="9" width="7.875" style="4" customWidth="1"/>
    <col min="10" max="10" width="7.00390625" style="4" customWidth="1"/>
    <col min="11" max="11" width="6.875" style="4" customWidth="1"/>
    <col min="12" max="12" width="7.125" style="4" customWidth="1"/>
    <col min="13" max="13" width="7.00390625" style="4" customWidth="1"/>
    <col min="14" max="14" width="6.125" style="4" customWidth="1"/>
    <col min="15" max="15" width="7.125" style="4" customWidth="1"/>
    <col min="16" max="16" width="6.375" style="4" customWidth="1"/>
    <col min="17" max="17" width="6.625" style="4" customWidth="1"/>
    <col min="18" max="18" width="7.375" style="4" customWidth="1"/>
    <col min="19" max="19" width="8.75390625" style="4" customWidth="1"/>
    <col min="20" max="20" width="7.00390625" style="4" customWidth="1"/>
    <col min="21" max="21" width="7.125" style="4" customWidth="1"/>
    <col min="22" max="22" width="6.25390625" style="4" customWidth="1"/>
    <col min="23" max="23" width="6.125" style="4" customWidth="1"/>
    <col min="24" max="24" width="5.25390625" style="4" customWidth="1"/>
    <col min="25" max="25" width="6.875" style="4" customWidth="1"/>
    <col min="26" max="26" width="6.625" style="4" customWidth="1"/>
    <col min="27" max="28" width="5.875" style="4" customWidth="1"/>
    <col min="29" max="29" width="6.75390625" style="4" customWidth="1"/>
    <col min="30" max="16384" width="12.125" style="4" customWidth="1"/>
  </cols>
  <sheetData>
    <row r="1" spans="1:25" ht="16.5" customHeight="1">
      <c r="A1" s="1" t="s">
        <v>205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6" ht="16.5" customHeight="1">
      <c r="A2" s="5"/>
      <c r="F2" s="7" t="s">
        <v>0</v>
      </c>
    </row>
    <row r="3" spans="1:29" ht="80.25" customHeight="1">
      <c r="A3" s="51">
        <v>6</v>
      </c>
      <c r="B3" s="9"/>
      <c r="C3" s="50"/>
      <c r="D3" s="10" t="s">
        <v>1</v>
      </c>
      <c r="E3" s="11" t="s">
        <v>2</v>
      </c>
      <c r="F3" s="12" t="s">
        <v>3</v>
      </c>
      <c r="G3" s="13" t="s">
        <v>4</v>
      </c>
      <c r="H3" s="14" t="s">
        <v>5</v>
      </c>
      <c r="I3" s="14" t="s">
        <v>6</v>
      </c>
      <c r="J3" s="15" t="s">
        <v>7</v>
      </c>
      <c r="K3" s="15" t="s">
        <v>8</v>
      </c>
      <c r="L3" s="15" t="s">
        <v>9</v>
      </c>
      <c r="M3" s="15" t="s">
        <v>10</v>
      </c>
      <c r="N3" s="15" t="s">
        <v>11</v>
      </c>
      <c r="O3" s="15" t="s">
        <v>12</v>
      </c>
      <c r="P3" s="15" t="s">
        <v>13</v>
      </c>
      <c r="Q3" s="15" t="s">
        <v>14</v>
      </c>
      <c r="R3" s="15" t="s">
        <v>15</v>
      </c>
      <c r="S3" s="15" t="s">
        <v>16</v>
      </c>
      <c r="T3" s="15" t="s">
        <v>202</v>
      </c>
      <c r="U3" s="15" t="s">
        <v>203</v>
      </c>
      <c r="V3" s="15" t="s">
        <v>204</v>
      </c>
      <c r="W3" s="15" t="s">
        <v>17</v>
      </c>
      <c r="X3" s="15" t="s">
        <v>18</v>
      </c>
      <c r="Y3" s="15" t="s">
        <v>19</v>
      </c>
      <c r="Z3" s="15" t="s">
        <v>20</v>
      </c>
      <c r="AA3" s="15" t="s">
        <v>201</v>
      </c>
      <c r="AB3" s="15" t="s">
        <v>21</v>
      </c>
      <c r="AC3" s="16" t="s">
        <v>22</v>
      </c>
    </row>
    <row r="4" spans="1:29" s="24" customFormat="1" ht="20.25" customHeight="1">
      <c r="A4" s="17"/>
      <c r="B4" s="52"/>
      <c r="C4" s="53"/>
      <c r="D4" s="18"/>
      <c r="E4" s="19"/>
      <c r="F4" s="20"/>
      <c r="G4" s="21">
        <f>SUM(H4:AC4)</f>
        <v>32007846</v>
      </c>
      <c r="H4" s="22">
        <f>(1348249+1469039)*6</f>
        <v>16903728</v>
      </c>
      <c r="I4" s="22">
        <f>(272346+296746)*6</f>
        <v>3414552</v>
      </c>
      <c r="J4" s="22">
        <f>(12541+13194)*6</f>
        <v>154410</v>
      </c>
      <c r="K4" s="22">
        <f>16825*6+6*17338</f>
        <v>204978</v>
      </c>
      <c r="L4" s="22">
        <f>6*31410+29935*6-M4</f>
        <v>134070</v>
      </c>
      <c r="M4" s="22">
        <f>20250*6+6*18750</f>
        <v>234000</v>
      </c>
      <c r="N4" s="22">
        <f>8939*6+6*9400</f>
        <v>110034</v>
      </c>
      <c r="O4" s="22">
        <f>(6000+6600+2800+2940)*6</f>
        <v>110040</v>
      </c>
      <c r="P4" s="22">
        <f>8000*6+6*8400</f>
        <v>98400</v>
      </c>
      <c r="Q4" s="22">
        <f>2000*12</f>
        <v>24000</v>
      </c>
      <c r="R4" s="22">
        <f>33000*12</f>
        <v>396000</v>
      </c>
      <c r="S4" s="22">
        <f>(96785+97808+621055+606203+55850+52493)*6</f>
        <v>9181164</v>
      </c>
      <c r="T4" s="22">
        <f>(1200+1200)*6</f>
        <v>14400</v>
      </c>
      <c r="U4" s="22">
        <f>52000*6+6*12000</f>
        <v>384000</v>
      </c>
      <c r="V4" s="22">
        <f>(7000+3000+1200+1200)*6</f>
        <v>74400</v>
      </c>
      <c r="W4" s="22">
        <f>5000*6+6*2000</f>
        <v>42000</v>
      </c>
      <c r="X4" s="22">
        <f>(2523+2600+100+100+1600+1600+500+530)*6</f>
        <v>57318</v>
      </c>
      <c r="Y4" s="22">
        <f>16232*6+6*16403</f>
        <v>195810</v>
      </c>
      <c r="Z4" s="22">
        <f>2500*12</f>
        <v>30000</v>
      </c>
      <c r="AA4" s="22">
        <f>6533*12</f>
        <v>78396</v>
      </c>
      <c r="AB4" s="22">
        <f>3750*12</f>
        <v>45000</v>
      </c>
      <c r="AC4" s="23">
        <f>F93-SUM(H4:AB4)</f>
        <v>121146</v>
      </c>
    </row>
    <row r="5" spans="1:30" ht="12" customHeight="1">
      <c r="A5" s="25">
        <v>1</v>
      </c>
      <c r="B5" s="26" t="s">
        <v>23</v>
      </c>
      <c r="C5" s="27" t="s">
        <v>24</v>
      </c>
      <c r="D5" s="11">
        <v>60141.7</v>
      </c>
      <c r="E5" s="11">
        <f>ROUND((D5/$D$93),3)+0.001</f>
        <v>0.06</v>
      </c>
      <c r="F5" s="28">
        <f aca="true" t="shared" si="0" ref="F5:F36">ROUND((E5*$F$93),0)</f>
        <v>1920471</v>
      </c>
      <c r="G5" s="8">
        <f>SUM(H5:AC5)</f>
        <v>1920472</v>
      </c>
      <c r="H5" s="11">
        <f>ROUND(($H$4/$G$4*F5),0)</f>
        <v>1014224</v>
      </c>
      <c r="I5" s="11">
        <f>ROUND(($I$4/$G$4*F5),0)</f>
        <v>204873</v>
      </c>
      <c r="J5" s="11">
        <f>ROUND(($J$4/$G$4*F5),0)</f>
        <v>9265</v>
      </c>
      <c r="K5" s="11">
        <f>ROUND(($K$4/$G$4*F5),0)</f>
        <v>12299</v>
      </c>
      <c r="L5" s="11">
        <f>ROUND(($L$4/$G$4*F5),0)</f>
        <v>8044</v>
      </c>
      <c r="M5" s="11">
        <f>ROUND(($M$4/$G$4*F5),0)</f>
        <v>14040</v>
      </c>
      <c r="N5" s="11">
        <f>ROUND(($N$4/$G$4*F5),0)</f>
        <v>6602</v>
      </c>
      <c r="O5" s="11">
        <f>ROUND(($O$4/$G$4*F5),0)</f>
        <v>6602</v>
      </c>
      <c r="P5" s="11">
        <f>ROUND(($P$4/$G$4*F5),0)</f>
        <v>5904</v>
      </c>
      <c r="Q5" s="11">
        <f>ROUND(($Q$4/$G$4*F5),0)</f>
        <v>1440</v>
      </c>
      <c r="R5" s="11">
        <f>ROUND(($R$4/$G$4*F5),0)</f>
        <v>23760</v>
      </c>
      <c r="S5" s="11">
        <f>ROUND(($S$4/$G$4*F5),0)</f>
        <v>550870</v>
      </c>
      <c r="T5" s="11">
        <f>ROUND(($T$4/$G$4*F5),0)</f>
        <v>864</v>
      </c>
      <c r="U5" s="11">
        <f>ROUND(($U$4/$G$4*F5),0)</f>
        <v>23040</v>
      </c>
      <c r="V5" s="11">
        <f>ROUND(($V$4/$G$4*F5),0)</f>
        <v>4464</v>
      </c>
      <c r="W5" s="11">
        <f aca="true" t="shared" si="1" ref="W5:W35">ROUND(($W$4/$G$4*F5),0)</f>
        <v>2520</v>
      </c>
      <c r="X5" s="11">
        <f aca="true" t="shared" si="2" ref="X5:X35">ROUND(($X$4/$G$4*F5),0)</f>
        <v>3439</v>
      </c>
      <c r="Y5" s="11">
        <f aca="true" t="shared" si="3" ref="Y5:Y35">ROUND(($Y$4/$G$4*F5),0)</f>
        <v>11749</v>
      </c>
      <c r="Z5" s="11">
        <f aca="true" t="shared" si="4" ref="Z5:Z35">ROUND(($Z$4/$G$4*F5),0)</f>
        <v>1800</v>
      </c>
      <c r="AA5" s="11">
        <f aca="true" t="shared" si="5" ref="AA5:AA35">ROUND(($AA$4/$G$4*F5),0)</f>
        <v>4704</v>
      </c>
      <c r="AB5" s="11">
        <f aca="true" t="shared" si="6" ref="AB5:AB35">ROUND(($AB$4/$G$4*F5),0)</f>
        <v>2700</v>
      </c>
      <c r="AC5" s="11">
        <f aca="true" t="shared" si="7" ref="AC5:AC35">ROUND(($AC$4/$G$4*F5),0)</f>
        <v>7269</v>
      </c>
      <c r="AD5" s="47"/>
    </row>
    <row r="6" spans="1:29" ht="15.75" customHeight="1">
      <c r="A6" s="25">
        <f aca="true" t="shared" si="8" ref="A6:A15">A5+1</f>
        <v>2</v>
      </c>
      <c r="B6" s="26" t="s">
        <v>25</v>
      </c>
      <c r="C6" s="27" t="s">
        <v>26</v>
      </c>
      <c r="D6" s="11">
        <v>22761.9</v>
      </c>
      <c r="E6" s="11">
        <f>ROUND((D6/$D$93),3)</f>
        <v>0.022</v>
      </c>
      <c r="F6" s="28">
        <f t="shared" si="0"/>
        <v>704173</v>
      </c>
      <c r="G6" s="8">
        <f aca="true" t="shared" si="9" ref="G6:G68">SUM(H6:AC6)</f>
        <v>704175</v>
      </c>
      <c r="H6" s="11">
        <f aca="true" t="shared" si="10" ref="H6:H68">ROUND(($H$4/$G$4*F6),0)</f>
        <v>371882</v>
      </c>
      <c r="I6" s="11">
        <f aca="true" t="shared" si="11" ref="I6:I68">ROUND(($I$4/$G$4*F6),0)</f>
        <v>75120</v>
      </c>
      <c r="J6" s="11">
        <f aca="true" t="shared" si="12" ref="J6:J68">ROUND(($J$4/$G$4*F6),0)</f>
        <v>3397</v>
      </c>
      <c r="K6" s="11">
        <f aca="true" t="shared" si="13" ref="K6:K68">ROUND(($K$4/$G$4*F6),0)</f>
        <v>4510</v>
      </c>
      <c r="L6" s="11">
        <f aca="true" t="shared" si="14" ref="L6:L68">ROUND(($L$4/$G$4*F6),0)</f>
        <v>2950</v>
      </c>
      <c r="M6" s="11">
        <f aca="true" t="shared" si="15" ref="M6:M68">ROUND(($M$4/$G$4*F6),0)</f>
        <v>5148</v>
      </c>
      <c r="N6" s="11">
        <f aca="true" t="shared" si="16" ref="N6:N68">ROUND(($N$4/$G$4*F6),0)</f>
        <v>2421</v>
      </c>
      <c r="O6" s="11">
        <f aca="true" t="shared" si="17" ref="O6:O68">ROUND(($O$4/$G$4*F6),0)</f>
        <v>2421</v>
      </c>
      <c r="P6" s="11">
        <f aca="true" t="shared" si="18" ref="P6:P68">ROUND(($P$4/$G$4*F6),0)</f>
        <v>2165</v>
      </c>
      <c r="Q6" s="11">
        <f aca="true" t="shared" si="19" ref="Q6:Q68">ROUND(($Q$4/$G$4*F6),0)</f>
        <v>528</v>
      </c>
      <c r="R6" s="11">
        <f aca="true" t="shared" si="20" ref="R6:R68">ROUND(($R$4/$G$4*F6),0)</f>
        <v>8712</v>
      </c>
      <c r="S6" s="11">
        <f aca="true" t="shared" si="21" ref="S6:S68">ROUND(($S$4/$G$4*F6),0)</f>
        <v>201986</v>
      </c>
      <c r="T6" s="11">
        <f aca="true" t="shared" si="22" ref="T6:T68">ROUND(($T$4/$G$4*F6),0)</f>
        <v>317</v>
      </c>
      <c r="U6" s="11">
        <f aca="true" t="shared" si="23" ref="U6:U68">ROUND(($U$4/$G$4*F6),0)</f>
        <v>8448</v>
      </c>
      <c r="V6" s="11">
        <f aca="true" t="shared" si="24" ref="V6:V68">ROUND(($V$4/$G$4*F6),0)</f>
        <v>1637</v>
      </c>
      <c r="W6" s="11">
        <f t="shared" si="1"/>
        <v>924</v>
      </c>
      <c r="X6" s="11">
        <f t="shared" si="2"/>
        <v>1261</v>
      </c>
      <c r="Y6" s="11">
        <f t="shared" si="3"/>
        <v>4308</v>
      </c>
      <c r="Z6" s="11">
        <f t="shared" si="4"/>
        <v>660</v>
      </c>
      <c r="AA6" s="11">
        <f t="shared" si="5"/>
        <v>1725</v>
      </c>
      <c r="AB6" s="11">
        <f t="shared" si="6"/>
        <v>990</v>
      </c>
      <c r="AC6" s="11">
        <f t="shared" si="7"/>
        <v>2665</v>
      </c>
    </row>
    <row r="7" spans="1:29" ht="12.75">
      <c r="A7" s="25">
        <f t="shared" si="8"/>
        <v>3</v>
      </c>
      <c r="B7" s="26" t="s">
        <v>27</v>
      </c>
      <c r="C7" s="27" t="s">
        <v>28</v>
      </c>
      <c r="D7" s="11">
        <v>3838.59</v>
      </c>
      <c r="E7" s="11">
        <f>ROUND((D7/$D$93),3)</f>
        <v>0.004</v>
      </c>
      <c r="F7" s="28">
        <f t="shared" si="0"/>
        <v>128031</v>
      </c>
      <c r="G7" s="8">
        <f t="shared" si="9"/>
        <v>128033</v>
      </c>
      <c r="H7" s="11">
        <f t="shared" si="10"/>
        <v>67615</v>
      </c>
      <c r="I7" s="11">
        <f t="shared" si="11"/>
        <v>13658</v>
      </c>
      <c r="J7" s="11">
        <f t="shared" si="12"/>
        <v>618</v>
      </c>
      <c r="K7" s="11">
        <f t="shared" si="13"/>
        <v>820</v>
      </c>
      <c r="L7" s="11">
        <f t="shared" si="14"/>
        <v>536</v>
      </c>
      <c r="M7" s="11">
        <f t="shared" si="15"/>
        <v>936</v>
      </c>
      <c r="N7" s="11">
        <f t="shared" si="16"/>
        <v>440</v>
      </c>
      <c r="O7" s="11">
        <f t="shared" si="17"/>
        <v>440</v>
      </c>
      <c r="P7" s="11">
        <f t="shared" si="18"/>
        <v>394</v>
      </c>
      <c r="Q7" s="11">
        <f t="shared" si="19"/>
        <v>96</v>
      </c>
      <c r="R7" s="11">
        <f t="shared" si="20"/>
        <v>1584</v>
      </c>
      <c r="S7" s="11">
        <f t="shared" si="21"/>
        <v>36725</v>
      </c>
      <c r="T7" s="11">
        <f t="shared" si="22"/>
        <v>58</v>
      </c>
      <c r="U7" s="11">
        <f t="shared" si="23"/>
        <v>1536</v>
      </c>
      <c r="V7" s="11">
        <f t="shared" si="24"/>
        <v>298</v>
      </c>
      <c r="W7" s="11">
        <f t="shared" si="1"/>
        <v>168</v>
      </c>
      <c r="X7" s="11">
        <f t="shared" si="2"/>
        <v>229</v>
      </c>
      <c r="Y7" s="11">
        <f t="shared" si="3"/>
        <v>783</v>
      </c>
      <c r="Z7" s="11">
        <f t="shared" si="4"/>
        <v>120</v>
      </c>
      <c r="AA7" s="11">
        <f t="shared" si="5"/>
        <v>314</v>
      </c>
      <c r="AB7" s="11">
        <f t="shared" si="6"/>
        <v>180</v>
      </c>
      <c r="AC7" s="11">
        <f t="shared" si="7"/>
        <v>485</v>
      </c>
    </row>
    <row r="8" spans="1:29" ht="15.75" customHeight="1">
      <c r="A8" s="25">
        <f t="shared" si="8"/>
        <v>4</v>
      </c>
      <c r="B8" s="26" t="s">
        <v>29</v>
      </c>
      <c r="C8" s="27" t="s">
        <v>30</v>
      </c>
      <c r="D8" s="11">
        <v>14333.19</v>
      </c>
      <c r="E8" s="11">
        <f>ROUND((D8/$D$93),3)</f>
        <v>0.014</v>
      </c>
      <c r="F8" s="28">
        <f t="shared" si="0"/>
        <v>448110</v>
      </c>
      <c r="G8" s="8">
        <f t="shared" si="9"/>
        <v>448111</v>
      </c>
      <c r="H8" s="11">
        <f t="shared" si="10"/>
        <v>236652</v>
      </c>
      <c r="I8" s="11">
        <f t="shared" si="11"/>
        <v>47804</v>
      </c>
      <c r="J8" s="11">
        <f t="shared" si="12"/>
        <v>2162</v>
      </c>
      <c r="K8" s="11">
        <f t="shared" si="13"/>
        <v>2870</v>
      </c>
      <c r="L8" s="11">
        <f t="shared" si="14"/>
        <v>1877</v>
      </c>
      <c r="M8" s="11">
        <f t="shared" si="15"/>
        <v>3276</v>
      </c>
      <c r="N8" s="11">
        <f t="shared" si="16"/>
        <v>1540</v>
      </c>
      <c r="O8" s="11">
        <f t="shared" si="17"/>
        <v>1541</v>
      </c>
      <c r="P8" s="11">
        <f t="shared" si="18"/>
        <v>1378</v>
      </c>
      <c r="Q8" s="11">
        <f t="shared" si="19"/>
        <v>336</v>
      </c>
      <c r="R8" s="11">
        <f t="shared" si="20"/>
        <v>5544</v>
      </c>
      <c r="S8" s="11">
        <f t="shared" si="21"/>
        <v>128536</v>
      </c>
      <c r="T8" s="11">
        <f t="shared" si="22"/>
        <v>202</v>
      </c>
      <c r="U8" s="11">
        <f t="shared" si="23"/>
        <v>5376</v>
      </c>
      <c r="V8" s="11">
        <f t="shared" si="24"/>
        <v>1042</v>
      </c>
      <c r="W8" s="11">
        <f t="shared" si="1"/>
        <v>588</v>
      </c>
      <c r="X8" s="11">
        <f t="shared" si="2"/>
        <v>802</v>
      </c>
      <c r="Y8" s="11">
        <f t="shared" si="3"/>
        <v>2741</v>
      </c>
      <c r="Z8" s="11">
        <f t="shared" si="4"/>
        <v>420</v>
      </c>
      <c r="AA8" s="11">
        <f t="shared" si="5"/>
        <v>1098</v>
      </c>
      <c r="AB8" s="11">
        <f t="shared" si="6"/>
        <v>630</v>
      </c>
      <c r="AC8" s="11">
        <f t="shared" si="7"/>
        <v>1696</v>
      </c>
    </row>
    <row r="9" spans="1:29" ht="16.5" customHeight="1">
      <c r="A9" s="25">
        <f t="shared" si="8"/>
        <v>5</v>
      </c>
      <c r="B9" s="26" t="s">
        <v>31</v>
      </c>
      <c r="C9" s="27" t="s">
        <v>32</v>
      </c>
      <c r="D9" s="11">
        <v>8888.14</v>
      </c>
      <c r="E9" s="11">
        <f>ROUND((D9/$D$93),3)</f>
        <v>0.009</v>
      </c>
      <c r="F9" s="28">
        <f t="shared" si="0"/>
        <v>288071</v>
      </c>
      <c r="G9" s="8">
        <f t="shared" si="9"/>
        <v>288073</v>
      </c>
      <c r="H9" s="11">
        <f t="shared" si="10"/>
        <v>152134</v>
      </c>
      <c r="I9" s="11">
        <f t="shared" si="11"/>
        <v>30731</v>
      </c>
      <c r="J9" s="11">
        <f t="shared" si="12"/>
        <v>1390</v>
      </c>
      <c r="K9" s="11">
        <f t="shared" si="13"/>
        <v>1845</v>
      </c>
      <c r="L9" s="11">
        <f t="shared" si="14"/>
        <v>1207</v>
      </c>
      <c r="M9" s="11">
        <f t="shared" si="15"/>
        <v>2106</v>
      </c>
      <c r="N9" s="11">
        <f t="shared" si="16"/>
        <v>990</v>
      </c>
      <c r="O9" s="11">
        <f t="shared" si="17"/>
        <v>990</v>
      </c>
      <c r="P9" s="11">
        <f t="shared" si="18"/>
        <v>886</v>
      </c>
      <c r="Q9" s="11">
        <f t="shared" si="19"/>
        <v>216</v>
      </c>
      <c r="R9" s="11">
        <f t="shared" si="20"/>
        <v>3564</v>
      </c>
      <c r="S9" s="11">
        <f t="shared" si="21"/>
        <v>82631</v>
      </c>
      <c r="T9" s="11">
        <f t="shared" si="22"/>
        <v>130</v>
      </c>
      <c r="U9" s="11">
        <f t="shared" si="23"/>
        <v>3456</v>
      </c>
      <c r="V9" s="11">
        <f t="shared" si="24"/>
        <v>670</v>
      </c>
      <c r="W9" s="11">
        <f t="shared" si="1"/>
        <v>378</v>
      </c>
      <c r="X9" s="11">
        <f t="shared" si="2"/>
        <v>516</v>
      </c>
      <c r="Y9" s="11">
        <f t="shared" si="3"/>
        <v>1762</v>
      </c>
      <c r="Z9" s="11">
        <f t="shared" si="4"/>
        <v>270</v>
      </c>
      <c r="AA9" s="11">
        <f t="shared" si="5"/>
        <v>706</v>
      </c>
      <c r="AB9" s="11">
        <f t="shared" si="6"/>
        <v>405</v>
      </c>
      <c r="AC9" s="11">
        <f t="shared" si="7"/>
        <v>1090</v>
      </c>
    </row>
    <row r="10" spans="1:29" ht="25.5">
      <c r="A10" s="25">
        <f t="shared" si="8"/>
        <v>6</v>
      </c>
      <c r="B10" s="26" t="s">
        <v>33</v>
      </c>
      <c r="C10" s="27" t="s">
        <v>34</v>
      </c>
      <c r="D10" s="11">
        <v>30735.82</v>
      </c>
      <c r="E10" s="11">
        <f>ROUND((D10/$D$93),3)+0.001</f>
        <v>0.031</v>
      </c>
      <c r="F10" s="28">
        <f t="shared" si="0"/>
        <v>992243</v>
      </c>
      <c r="G10" s="8">
        <f t="shared" si="9"/>
        <v>992241</v>
      </c>
      <c r="H10" s="11">
        <f t="shared" si="10"/>
        <v>524015</v>
      </c>
      <c r="I10" s="11">
        <f t="shared" si="11"/>
        <v>105851</v>
      </c>
      <c r="J10" s="11">
        <f t="shared" si="12"/>
        <v>4787</v>
      </c>
      <c r="K10" s="11">
        <f t="shared" si="13"/>
        <v>6354</v>
      </c>
      <c r="L10" s="11">
        <f t="shared" si="14"/>
        <v>4156</v>
      </c>
      <c r="M10" s="11">
        <f t="shared" si="15"/>
        <v>7254</v>
      </c>
      <c r="N10" s="11">
        <f t="shared" si="16"/>
        <v>3411</v>
      </c>
      <c r="O10" s="11">
        <f t="shared" si="17"/>
        <v>3411</v>
      </c>
      <c r="P10" s="11">
        <f t="shared" si="18"/>
        <v>3050</v>
      </c>
      <c r="Q10" s="11">
        <f t="shared" si="19"/>
        <v>744</v>
      </c>
      <c r="R10" s="11">
        <f t="shared" si="20"/>
        <v>12276</v>
      </c>
      <c r="S10" s="11">
        <f t="shared" si="21"/>
        <v>284616</v>
      </c>
      <c r="T10" s="11">
        <f t="shared" si="22"/>
        <v>446</v>
      </c>
      <c r="U10" s="11">
        <f t="shared" si="23"/>
        <v>11904</v>
      </c>
      <c r="V10" s="11">
        <f t="shared" si="24"/>
        <v>2306</v>
      </c>
      <c r="W10" s="11">
        <f t="shared" si="1"/>
        <v>1302</v>
      </c>
      <c r="X10" s="11">
        <f t="shared" si="2"/>
        <v>1777</v>
      </c>
      <c r="Y10" s="11">
        <f t="shared" si="3"/>
        <v>6070</v>
      </c>
      <c r="Z10" s="11">
        <f t="shared" si="4"/>
        <v>930</v>
      </c>
      <c r="AA10" s="11">
        <f t="shared" si="5"/>
        <v>2430</v>
      </c>
      <c r="AB10" s="11">
        <f t="shared" si="6"/>
        <v>1395</v>
      </c>
      <c r="AC10" s="11">
        <f t="shared" si="7"/>
        <v>3756</v>
      </c>
    </row>
    <row r="11" spans="1:29" ht="18" customHeight="1">
      <c r="A11" s="25">
        <f t="shared" si="8"/>
        <v>7</v>
      </c>
      <c r="B11" s="26" t="s">
        <v>35</v>
      </c>
      <c r="C11" s="27" t="s">
        <v>36</v>
      </c>
      <c r="D11" s="11">
        <v>7357.1</v>
      </c>
      <c r="E11" s="11">
        <f aca="true" t="shared" si="25" ref="E11:E32">ROUND((D11/$D$93),3)</f>
        <v>0.007</v>
      </c>
      <c r="F11" s="28">
        <f t="shared" si="0"/>
        <v>224055</v>
      </c>
      <c r="G11" s="8">
        <f t="shared" si="9"/>
        <v>224055</v>
      </c>
      <c r="H11" s="11">
        <f t="shared" si="10"/>
        <v>118326</v>
      </c>
      <c r="I11" s="11">
        <f t="shared" si="11"/>
        <v>23902</v>
      </c>
      <c r="J11" s="11">
        <f t="shared" si="12"/>
        <v>1081</v>
      </c>
      <c r="K11" s="11">
        <f t="shared" si="13"/>
        <v>1435</v>
      </c>
      <c r="L11" s="11">
        <f t="shared" si="14"/>
        <v>938</v>
      </c>
      <c r="M11" s="11">
        <f t="shared" si="15"/>
        <v>1638</v>
      </c>
      <c r="N11" s="11">
        <f t="shared" si="16"/>
        <v>770</v>
      </c>
      <c r="O11" s="11">
        <f t="shared" si="17"/>
        <v>770</v>
      </c>
      <c r="P11" s="11">
        <f t="shared" si="18"/>
        <v>689</v>
      </c>
      <c r="Q11" s="11">
        <f t="shared" si="19"/>
        <v>168</v>
      </c>
      <c r="R11" s="11">
        <f t="shared" si="20"/>
        <v>2772</v>
      </c>
      <c r="S11" s="11">
        <f t="shared" si="21"/>
        <v>64268</v>
      </c>
      <c r="T11" s="11">
        <f t="shared" si="22"/>
        <v>101</v>
      </c>
      <c r="U11" s="11">
        <f t="shared" si="23"/>
        <v>2688</v>
      </c>
      <c r="V11" s="11">
        <f t="shared" si="24"/>
        <v>521</v>
      </c>
      <c r="W11" s="11">
        <f t="shared" si="1"/>
        <v>294</v>
      </c>
      <c r="X11" s="11">
        <f t="shared" si="2"/>
        <v>401</v>
      </c>
      <c r="Y11" s="11">
        <f t="shared" si="3"/>
        <v>1371</v>
      </c>
      <c r="Z11" s="11">
        <f t="shared" si="4"/>
        <v>210</v>
      </c>
      <c r="AA11" s="11">
        <f t="shared" si="5"/>
        <v>549</v>
      </c>
      <c r="AB11" s="11">
        <f t="shared" si="6"/>
        <v>315</v>
      </c>
      <c r="AC11" s="11">
        <f t="shared" si="7"/>
        <v>848</v>
      </c>
    </row>
    <row r="12" spans="1:29" ht="16.5" customHeight="1">
      <c r="A12" s="25">
        <f t="shared" si="8"/>
        <v>8</v>
      </c>
      <c r="B12" s="26" t="s">
        <v>37</v>
      </c>
      <c r="C12" s="27" t="s">
        <v>38</v>
      </c>
      <c r="D12" s="11">
        <v>8580.98</v>
      </c>
      <c r="E12" s="11">
        <f t="shared" si="25"/>
        <v>0.008</v>
      </c>
      <c r="F12" s="28">
        <f t="shared" si="0"/>
        <v>256063</v>
      </c>
      <c r="G12" s="8">
        <f t="shared" si="9"/>
        <v>256061</v>
      </c>
      <c r="H12" s="11">
        <f t="shared" si="10"/>
        <v>135230</v>
      </c>
      <c r="I12" s="11">
        <f t="shared" si="11"/>
        <v>27316</v>
      </c>
      <c r="J12" s="11">
        <f t="shared" si="12"/>
        <v>1235</v>
      </c>
      <c r="K12" s="11">
        <f t="shared" si="13"/>
        <v>1640</v>
      </c>
      <c r="L12" s="11">
        <f t="shared" si="14"/>
        <v>1073</v>
      </c>
      <c r="M12" s="11">
        <f t="shared" si="15"/>
        <v>1872</v>
      </c>
      <c r="N12" s="11">
        <f t="shared" si="16"/>
        <v>880</v>
      </c>
      <c r="O12" s="11">
        <f t="shared" si="17"/>
        <v>880</v>
      </c>
      <c r="P12" s="11">
        <f t="shared" si="18"/>
        <v>787</v>
      </c>
      <c r="Q12" s="11">
        <f t="shared" si="19"/>
        <v>192</v>
      </c>
      <c r="R12" s="11">
        <f t="shared" si="20"/>
        <v>3168</v>
      </c>
      <c r="S12" s="11">
        <f t="shared" si="21"/>
        <v>73449</v>
      </c>
      <c r="T12" s="11">
        <f t="shared" si="22"/>
        <v>115</v>
      </c>
      <c r="U12" s="11">
        <f t="shared" si="23"/>
        <v>3072</v>
      </c>
      <c r="V12" s="11">
        <f t="shared" si="24"/>
        <v>595</v>
      </c>
      <c r="W12" s="11">
        <f t="shared" si="1"/>
        <v>336</v>
      </c>
      <c r="X12" s="11">
        <f t="shared" si="2"/>
        <v>459</v>
      </c>
      <c r="Y12" s="11">
        <f t="shared" si="3"/>
        <v>1566</v>
      </c>
      <c r="Z12" s="11">
        <f t="shared" si="4"/>
        <v>240</v>
      </c>
      <c r="AA12" s="11">
        <f t="shared" si="5"/>
        <v>627</v>
      </c>
      <c r="AB12" s="11">
        <f t="shared" si="6"/>
        <v>360</v>
      </c>
      <c r="AC12" s="11">
        <f t="shared" si="7"/>
        <v>969</v>
      </c>
    </row>
    <row r="13" spans="1:29" ht="12.75">
      <c r="A13" s="25">
        <f t="shared" si="8"/>
        <v>9</v>
      </c>
      <c r="B13" s="26" t="s">
        <v>39</v>
      </c>
      <c r="C13" s="27" t="s">
        <v>40</v>
      </c>
      <c r="D13" s="11">
        <v>7098.9</v>
      </c>
      <c r="E13" s="11">
        <f t="shared" si="25"/>
        <v>0.007</v>
      </c>
      <c r="F13" s="28">
        <f t="shared" si="0"/>
        <v>224055</v>
      </c>
      <c r="G13" s="8">
        <f t="shared" si="9"/>
        <v>224055</v>
      </c>
      <c r="H13" s="11">
        <f t="shared" si="10"/>
        <v>118326</v>
      </c>
      <c r="I13" s="11">
        <f t="shared" si="11"/>
        <v>23902</v>
      </c>
      <c r="J13" s="11">
        <f t="shared" si="12"/>
        <v>1081</v>
      </c>
      <c r="K13" s="11">
        <f t="shared" si="13"/>
        <v>1435</v>
      </c>
      <c r="L13" s="11">
        <f t="shared" si="14"/>
        <v>938</v>
      </c>
      <c r="M13" s="11">
        <f t="shared" si="15"/>
        <v>1638</v>
      </c>
      <c r="N13" s="11">
        <f t="shared" si="16"/>
        <v>770</v>
      </c>
      <c r="O13" s="11">
        <f t="shared" si="17"/>
        <v>770</v>
      </c>
      <c r="P13" s="11">
        <f t="shared" si="18"/>
        <v>689</v>
      </c>
      <c r="Q13" s="11">
        <f t="shared" si="19"/>
        <v>168</v>
      </c>
      <c r="R13" s="11">
        <f t="shared" si="20"/>
        <v>2772</v>
      </c>
      <c r="S13" s="11">
        <f t="shared" si="21"/>
        <v>64268</v>
      </c>
      <c r="T13" s="11">
        <f t="shared" si="22"/>
        <v>101</v>
      </c>
      <c r="U13" s="11">
        <f t="shared" si="23"/>
        <v>2688</v>
      </c>
      <c r="V13" s="11">
        <f t="shared" si="24"/>
        <v>521</v>
      </c>
      <c r="W13" s="11">
        <f t="shared" si="1"/>
        <v>294</v>
      </c>
      <c r="X13" s="11">
        <f t="shared" si="2"/>
        <v>401</v>
      </c>
      <c r="Y13" s="11">
        <f t="shared" si="3"/>
        <v>1371</v>
      </c>
      <c r="Z13" s="11">
        <f t="shared" si="4"/>
        <v>210</v>
      </c>
      <c r="AA13" s="11">
        <f t="shared" si="5"/>
        <v>549</v>
      </c>
      <c r="AB13" s="11">
        <f t="shared" si="6"/>
        <v>315</v>
      </c>
      <c r="AC13" s="11">
        <f t="shared" si="7"/>
        <v>848</v>
      </c>
    </row>
    <row r="14" spans="1:29" ht="12.75">
      <c r="A14" s="25">
        <f t="shared" si="8"/>
        <v>10</v>
      </c>
      <c r="B14" s="26" t="s">
        <v>41</v>
      </c>
      <c r="C14" s="27" t="s">
        <v>42</v>
      </c>
      <c r="D14" s="11">
        <v>3904.1</v>
      </c>
      <c r="E14" s="11">
        <f t="shared" si="25"/>
        <v>0.004</v>
      </c>
      <c r="F14" s="28">
        <f t="shared" si="0"/>
        <v>128031</v>
      </c>
      <c r="G14" s="8">
        <f t="shared" si="9"/>
        <v>128033</v>
      </c>
      <c r="H14" s="11">
        <f t="shared" si="10"/>
        <v>67615</v>
      </c>
      <c r="I14" s="11">
        <f t="shared" si="11"/>
        <v>13658</v>
      </c>
      <c r="J14" s="11">
        <f t="shared" si="12"/>
        <v>618</v>
      </c>
      <c r="K14" s="11">
        <f t="shared" si="13"/>
        <v>820</v>
      </c>
      <c r="L14" s="11">
        <f t="shared" si="14"/>
        <v>536</v>
      </c>
      <c r="M14" s="11">
        <f t="shared" si="15"/>
        <v>936</v>
      </c>
      <c r="N14" s="11">
        <f t="shared" si="16"/>
        <v>440</v>
      </c>
      <c r="O14" s="11">
        <f t="shared" si="17"/>
        <v>440</v>
      </c>
      <c r="P14" s="11">
        <f t="shared" si="18"/>
        <v>394</v>
      </c>
      <c r="Q14" s="11">
        <f t="shared" si="19"/>
        <v>96</v>
      </c>
      <c r="R14" s="11">
        <f t="shared" si="20"/>
        <v>1584</v>
      </c>
      <c r="S14" s="11">
        <f t="shared" si="21"/>
        <v>36725</v>
      </c>
      <c r="T14" s="11">
        <f t="shared" si="22"/>
        <v>58</v>
      </c>
      <c r="U14" s="11">
        <f t="shared" si="23"/>
        <v>1536</v>
      </c>
      <c r="V14" s="11">
        <f t="shared" si="24"/>
        <v>298</v>
      </c>
      <c r="W14" s="11">
        <f t="shared" si="1"/>
        <v>168</v>
      </c>
      <c r="X14" s="11">
        <f t="shared" si="2"/>
        <v>229</v>
      </c>
      <c r="Y14" s="11">
        <f t="shared" si="3"/>
        <v>783</v>
      </c>
      <c r="Z14" s="11">
        <f t="shared" si="4"/>
        <v>120</v>
      </c>
      <c r="AA14" s="11">
        <f t="shared" si="5"/>
        <v>314</v>
      </c>
      <c r="AB14" s="11">
        <f t="shared" si="6"/>
        <v>180</v>
      </c>
      <c r="AC14" s="11">
        <f t="shared" si="7"/>
        <v>485</v>
      </c>
    </row>
    <row r="15" spans="1:29" ht="25.5">
      <c r="A15" s="25">
        <f t="shared" si="8"/>
        <v>11</v>
      </c>
      <c r="B15" s="26" t="s">
        <v>43</v>
      </c>
      <c r="C15" s="27" t="s">
        <v>44</v>
      </c>
      <c r="D15" s="11">
        <v>14395.5</v>
      </c>
      <c r="E15" s="11">
        <f t="shared" si="25"/>
        <v>0.014</v>
      </c>
      <c r="F15" s="28">
        <f t="shared" si="0"/>
        <v>448110</v>
      </c>
      <c r="G15" s="8">
        <f t="shared" si="9"/>
        <v>448111</v>
      </c>
      <c r="H15" s="11">
        <f t="shared" si="10"/>
        <v>236652</v>
      </c>
      <c r="I15" s="11">
        <f t="shared" si="11"/>
        <v>47804</v>
      </c>
      <c r="J15" s="11">
        <f t="shared" si="12"/>
        <v>2162</v>
      </c>
      <c r="K15" s="11">
        <f t="shared" si="13"/>
        <v>2870</v>
      </c>
      <c r="L15" s="11">
        <f t="shared" si="14"/>
        <v>1877</v>
      </c>
      <c r="M15" s="11">
        <f t="shared" si="15"/>
        <v>3276</v>
      </c>
      <c r="N15" s="11">
        <f t="shared" si="16"/>
        <v>1540</v>
      </c>
      <c r="O15" s="11">
        <f t="shared" si="17"/>
        <v>1541</v>
      </c>
      <c r="P15" s="11">
        <f t="shared" si="18"/>
        <v>1378</v>
      </c>
      <c r="Q15" s="11">
        <f t="shared" si="19"/>
        <v>336</v>
      </c>
      <c r="R15" s="11">
        <f t="shared" si="20"/>
        <v>5544</v>
      </c>
      <c r="S15" s="11">
        <f t="shared" si="21"/>
        <v>128536</v>
      </c>
      <c r="T15" s="11">
        <f t="shared" si="22"/>
        <v>202</v>
      </c>
      <c r="U15" s="11">
        <f t="shared" si="23"/>
        <v>5376</v>
      </c>
      <c r="V15" s="11">
        <f t="shared" si="24"/>
        <v>1042</v>
      </c>
      <c r="W15" s="11">
        <f t="shared" si="1"/>
        <v>588</v>
      </c>
      <c r="X15" s="11">
        <f t="shared" si="2"/>
        <v>802</v>
      </c>
      <c r="Y15" s="11">
        <f t="shared" si="3"/>
        <v>2741</v>
      </c>
      <c r="Z15" s="11">
        <f t="shared" si="4"/>
        <v>420</v>
      </c>
      <c r="AA15" s="11">
        <f t="shared" si="5"/>
        <v>1098</v>
      </c>
      <c r="AB15" s="11">
        <f t="shared" si="6"/>
        <v>630</v>
      </c>
      <c r="AC15" s="11">
        <f t="shared" si="7"/>
        <v>1696</v>
      </c>
    </row>
    <row r="16" spans="1:29" ht="14.25" customHeight="1">
      <c r="A16" s="25">
        <f>A15+1</f>
        <v>12</v>
      </c>
      <c r="B16" s="26" t="s">
        <v>45</v>
      </c>
      <c r="C16" s="29" t="s">
        <v>46</v>
      </c>
      <c r="D16" s="11">
        <v>25896.63</v>
      </c>
      <c r="E16" s="11">
        <f t="shared" si="25"/>
        <v>0.025</v>
      </c>
      <c r="F16" s="28">
        <f t="shared" si="0"/>
        <v>800196</v>
      </c>
      <c r="G16" s="8">
        <f t="shared" si="9"/>
        <v>800196</v>
      </c>
      <c r="H16" s="11">
        <f t="shared" si="10"/>
        <v>422593</v>
      </c>
      <c r="I16" s="11">
        <f t="shared" si="11"/>
        <v>85364</v>
      </c>
      <c r="J16" s="11">
        <f t="shared" si="12"/>
        <v>3860</v>
      </c>
      <c r="K16" s="11">
        <f t="shared" si="13"/>
        <v>5124</v>
      </c>
      <c r="L16" s="11">
        <f t="shared" si="14"/>
        <v>3352</v>
      </c>
      <c r="M16" s="11">
        <f t="shared" si="15"/>
        <v>5850</v>
      </c>
      <c r="N16" s="11">
        <f t="shared" si="16"/>
        <v>2751</v>
      </c>
      <c r="O16" s="11">
        <f t="shared" si="17"/>
        <v>2751</v>
      </c>
      <c r="P16" s="11">
        <f t="shared" si="18"/>
        <v>2460</v>
      </c>
      <c r="Q16" s="11">
        <f t="shared" si="19"/>
        <v>600</v>
      </c>
      <c r="R16" s="11">
        <f t="shared" si="20"/>
        <v>9900</v>
      </c>
      <c r="S16" s="11">
        <f t="shared" si="21"/>
        <v>229529</v>
      </c>
      <c r="T16" s="11">
        <f t="shared" si="22"/>
        <v>360</v>
      </c>
      <c r="U16" s="11">
        <f t="shared" si="23"/>
        <v>9600</v>
      </c>
      <c r="V16" s="11">
        <f t="shared" si="24"/>
        <v>1860</v>
      </c>
      <c r="W16" s="11">
        <f t="shared" si="1"/>
        <v>1050</v>
      </c>
      <c r="X16" s="11">
        <f t="shared" si="2"/>
        <v>1433</v>
      </c>
      <c r="Y16" s="11">
        <f t="shared" si="3"/>
        <v>4895</v>
      </c>
      <c r="Z16" s="11">
        <f t="shared" si="4"/>
        <v>750</v>
      </c>
      <c r="AA16" s="11">
        <f t="shared" si="5"/>
        <v>1960</v>
      </c>
      <c r="AB16" s="11">
        <f t="shared" si="6"/>
        <v>1125</v>
      </c>
      <c r="AC16" s="11">
        <f t="shared" si="7"/>
        <v>3029</v>
      </c>
    </row>
    <row r="17" spans="1:29" ht="14.25" customHeight="1">
      <c r="A17" s="25">
        <f>A16+1</f>
        <v>13</v>
      </c>
      <c r="B17" s="26" t="s">
        <v>47</v>
      </c>
      <c r="C17" s="27" t="s">
        <v>48</v>
      </c>
      <c r="D17" s="11">
        <v>8501.2</v>
      </c>
      <c r="E17" s="11">
        <f t="shared" si="25"/>
        <v>0.008</v>
      </c>
      <c r="F17" s="28">
        <f t="shared" si="0"/>
        <v>256063</v>
      </c>
      <c r="G17" s="8">
        <f t="shared" si="9"/>
        <v>256061</v>
      </c>
      <c r="H17" s="11">
        <f t="shared" si="10"/>
        <v>135230</v>
      </c>
      <c r="I17" s="11">
        <f t="shared" si="11"/>
        <v>27316</v>
      </c>
      <c r="J17" s="11">
        <f t="shared" si="12"/>
        <v>1235</v>
      </c>
      <c r="K17" s="11">
        <f t="shared" si="13"/>
        <v>1640</v>
      </c>
      <c r="L17" s="11">
        <f t="shared" si="14"/>
        <v>1073</v>
      </c>
      <c r="M17" s="11">
        <f t="shared" si="15"/>
        <v>1872</v>
      </c>
      <c r="N17" s="11">
        <f t="shared" si="16"/>
        <v>880</v>
      </c>
      <c r="O17" s="11">
        <f t="shared" si="17"/>
        <v>880</v>
      </c>
      <c r="P17" s="11">
        <f t="shared" si="18"/>
        <v>787</v>
      </c>
      <c r="Q17" s="11">
        <f t="shared" si="19"/>
        <v>192</v>
      </c>
      <c r="R17" s="11">
        <f t="shared" si="20"/>
        <v>3168</v>
      </c>
      <c r="S17" s="11">
        <f t="shared" si="21"/>
        <v>73449</v>
      </c>
      <c r="T17" s="11">
        <f t="shared" si="22"/>
        <v>115</v>
      </c>
      <c r="U17" s="11">
        <f t="shared" si="23"/>
        <v>3072</v>
      </c>
      <c r="V17" s="11">
        <f t="shared" si="24"/>
        <v>595</v>
      </c>
      <c r="W17" s="11">
        <f t="shared" si="1"/>
        <v>336</v>
      </c>
      <c r="X17" s="11">
        <f t="shared" si="2"/>
        <v>459</v>
      </c>
      <c r="Y17" s="11">
        <f t="shared" si="3"/>
        <v>1566</v>
      </c>
      <c r="Z17" s="11">
        <f t="shared" si="4"/>
        <v>240</v>
      </c>
      <c r="AA17" s="11">
        <f t="shared" si="5"/>
        <v>627</v>
      </c>
      <c r="AB17" s="11">
        <f t="shared" si="6"/>
        <v>360</v>
      </c>
      <c r="AC17" s="11">
        <f t="shared" si="7"/>
        <v>969</v>
      </c>
    </row>
    <row r="18" spans="1:29" ht="25.5">
      <c r="A18" s="25">
        <f aca="true" t="shared" si="26" ref="A18:A26">A17+1</f>
        <v>14</v>
      </c>
      <c r="B18" s="26" t="s">
        <v>49</v>
      </c>
      <c r="C18" s="27" t="s">
        <v>50</v>
      </c>
      <c r="D18" s="11">
        <v>8800.6</v>
      </c>
      <c r="E18" s="11">
        <f t="shared" si="25"/>
        <v>0.009</v>
      </c>
      <c r="F18" s="28">
        <f t="shared" si="0"/>
        <v>288071</v>
      </c>
      <c r="G18" s="8">
        <f t="shared" si="9"/>
        <v>288073</v>
      </c>
      <c r="H18" s="11">
        <f t="shared" si="10"/>
        <v>152134</v>
      </c>
      <c r="I18" s="11">
        <f t="shared" si="11"/>
        <v>30731</v>
      </c>
      <c r="J18" s="11">
        <f t="shared" si="12"/>
        <v>1390</v>
      </c>
      <c r="K18" s="11">
        <f t="shared" si="13"/>
        <v>1845</v>
      </c>
      <c r="L18" s="11">
        <f t="shared" si="14"/>
        <v>1207</v>
      </c>
      <c r="M18" s="11">
        <f t="shared" si="15"/>
        <v>2106</v>
      </c>
      <c r="N18" s="11">
        <f t="shared" si="16"/>
        <v>990</v>
      </c>
      <c r="O18" s="11">
        <f t="shared" si="17"/>
        <v>990</v>
      </c>
      <c r="P18" s="11">
        <f t="shared" si="18"/>
        <v>886</v>
      </c>
      <c r="Q18" s="11">
        <f t="shared" si="19"/>
        <v>216</v>
      </c>
      <c r="R18" s="11">
        <f t="shared" si="20"/>
        <v>3564</v>
      </c>
      <c r="S18" s="11">
        <f t="shared" si="21"/>
        <v>82631</v>
      </c>
      <c r="T18" s="11">
        <f t="shared" si="22"/>
        <v>130</v>
      </c>
      <c r="U18" s="11">
        <f t="shared" si="23"/>
        <v>3456</v>
      </c>
      <c r="V18" s="11">
        <f t="shared" si="24"/>
        <v>670</v>
      </c>
      <c r="W18" s="11">
        <f t="shared" si="1"/>
        <v>378</v>
      </c>
      <c r="X18" s="11">
        <f t="shared" si="2"/>
        <v>516</v>
      </c>
      <c r="Y18" s="11">
        <f t="shared" si="3"/>
        <v>1762</v>
      </c>
      <c r="Z18" s="11">
        <f t="shared" si="4"/>
        <v>270</v>
      </c>
      <c r="AA18" s="11">
        <f t="shared" si="5"/>
        <v>706</v>
      </c>
      <c r="AB18" s="11">
        <f t="shared" si="6"/>
        <v>405</v>
      </c>
      <c r="AC18" s="11">
        <f t="shared" si="7"/>
        <v>1090</v>
      </c>
    </row>
    <row r="19" spans="1:29" ht="12.75">
      <c r="A19" s="25">
        <f t="shared" si="26"/>
        <v>15</v>
      </c>
      <c r="B19" s="26" t="s">
        <v>51</v>
      </c>
      <c r="C19" s="27" t="s">
        <v>52</v>
      </c>
      <c r="D19" s="11">
        <v>6898.99</v>
      </c>
      <c r="E19" s="11">
        <f t="shared" si="25"/>
        <v>0.007</v>
      </c>
      <c r="F19" s="28">
        <f t="shared" si="0"/>
        <v>224055</v>
      </c>
      <c r="G19" s="8">
        <f t="shared" si="9"/>
        <v>224055</v>
      </c>
      <c r="H19" s="11">
        <f t="shared" si="10"/>
        <v>118326</v>
      </c>
      <c r="I19" s="11">
        <f t="shared" si="11"/>
        <v>23902</v>
      </c>
      <c r="J19" s="11">
        <f t="shared" si="12"/>
        <v>1081</v>
      </c>
      <c r="K19" s="11">
        <f t="shared" si="13"/>
        <v>1435</v>
      </c>
      <c r="L19" s="11">
        <f t="shared" si="14"/>
        <v>938</v>
      </c>
      <c r="M19" s="11">
        <f t="shared" si="15"/>
        <v>1638</v>
      </c>
      <c r="N19" s="11">
        <f t="shared" si="16"/>
        <v>770</v>
      </c>
      <c r="O19" s="11">
        <f t="shared" si="17"/>
        <v>770</v>
      </c>
      <c r="P19" s="11">
        <f t="shared" si="18"/>
        <v>689</v>
      </c>
      <c r="Q19" s="11">
        <f t="shared" si="19"/>
        <v>168</v>
      </c>
      <c r="R19" s="11">
        <f t="shared" si="20"/>
        <v>2772</v>
      </c>
      <c r="S19" s="11">
        <f t="shared" si="21"/>
        <v>64268</v>
      </c>
      <c r="T19" s="11">
        <f t="shared" si="22"/>
        <v>101</v>
      </c>
      <c r="U19" s="11">
        <f t="shared" si="23"/>
        <v>2688</v>
      </c>
      <c r="V19" s="11">
        <f t="shared" si="24"/>
        <v>521</v>
      </c>
      <c r="W19" s="11">
        <f t="shared" si="1"/>
        <v>294</v>
      </c>
      <c r="X19" s="11">
        <f t="shared" si="2"/>
        <v>401</v>
      </c>
      <c r="Y19" s="11">
        <f t="shared" si="3"/>
        <v>1371</v>
      </c>
      <c r="Z19" s="11">
        <f t="shared" si="4"/>
        <v>210</v>
      </c>
      <c r="AA19" s="11">
        <f t="shared" si="5"/>
        <v>549</v>
      </c>
      <c r="AB19" s="11">
        <f t="shared" si="6"/>
        <v>315</v>
      </c>
      <c r="AC19" s="11">
        <f t="shared" si="7"/>
        <v>848</v>
      </c>
    </row>
    <row r="20" spans="1:29" ht="12.75">
      <c r="A20" s="25">
        <f t="shared" si="26"/>
        <v>16</v>
      </c>
      <c r="B20" s="26" t="s">
        <v>53</v>
      </c>
      <c r="C20" s="27" t="s">
        <v>54</v>
      </c>
      <c r="D20" s="11">
        <v>3862.56</v>
      </c>
      <c r="E20" s="11">
        <f t="shared" si="25"/>
        <v>0.004</v>
      </c>
      <c r="F20" s="28">
        <f t="shared" si="0"/>
        <v>128031</v>
      </c>
      <c r="G20" s="8">
        <f t="shared" si="9"/>
        <v>128033</v>
      </c>
      <c r="H20" s="11">
        <f t="shared" si="10"/>
        <v>67615</v>
      </c>
      <c r="I20" s="11">
        <f t="shared" si="11"/>
        <v>13658</v>
      </c>
      <c r="J20" s="11">
        <f t="shared" si="12"/>
        <v>618</v>
      </c>
      <c r="K20" s="11">
        <f t="shared" si="13"/>
        <v>820</v>
      </c>
      <c r="L20" s="11">
        <f t="shared" si="14"/>
        <v>536</v>
      </c>
      <c r="M20" s="11">
        <f t="shared" si="15"/>
        <v>936</v>
      </c>
      <c r="N20" s="11">
        <f t="shared" si="16"/>
        <v>440</v>
      </c>
      <c r="O20" s="11">
        <f t="shared" si="17"/>
        <v>440</v>
      </c>
      <c r="P20" s="11">
        <f t="shared" si="18"/>
        <v>394</v>
      </c>
      <c r="Q20" s="11">
        <f t="shared" si="19"/>
        <v>96</v>
      </c>
      <c r="R20" s="11">
        <f t="shared" si="20"/>
        <v>1584</v>
      </c>
      <c r="S20" s="11">
        <f t="shared" si="21"/>
        <v>36725</v>
      </c>
      <c r="T20" s="11">
        <f t="shared" si="22"/>
        <v>58</v>
      </c>
      <c r="U20" s="11">
        <f t="shared" si="23"/>
        <v>1536</v>
      </c>
      <c r="V20" s="11">
        <f t="shared" si="24"/>
        <v>298</v>
      </c>
      <c r="W20" s="11">
        <f t="shared" si="1"/>
        <v>168</v>
      </c>
      <c r="X20" s="11">
        <f t="shared" si="2"/>
        <v>229</v>
      </c>
      <c r="Y20" s="11">
        <f t="shared" si="3"/>
        <v>783</v>
      </c>
      <c r="Z20" s="11">
        <f t="shared" si="4"/>
        <v>120</v>
      </c>
      <c r="AA20" s="11">
        <f t="shared" si="5"/>
        <v>314</v>
      </c>
      <c r="AB20" s="11">
        <f t="shared" si="6"/>
        <v>180</v>
      </c>
      <c r="AC20" s="11">
        <f t="shared" si="7"/>
        <v>485</v>
      </c>
    </row>
    <row r="21" spans="1:29" ht="15" customHeight="1">
      <c r="A21" s="25">
        <f t="shared" si="26"/>
        <v>17</v>
      </c>
      <c r="B21" s="26" t="s">
        <v>55</v>
      </c>
      <c r="C21" s="27" t="s">
        <v>56</v>
      </c>
      <c r="D21" s="11">
        <v>14342.56</v>
      </c>
      <c r="E21" s="11">
        <f t="shared" si="25"/>
        <v>0.014</v>
      </c>
      <c r="F21" s="28">
        <f t="shared" si="0"/>
        <v>448110</v>
      </c>
      <c r="G21" s="30">
        <f>SUM(H21:AC21)</f>
        <v>448087</v>
      </c>
      <c r="H21" s="31">
        <f>ROUND(($H$4/$G$4*F21),0)-24</f>
        <v>236628</v>
      </c>
      <c r="I21" s="11">
        <f t="shared" si="11"/>
        <v>47804</v>
      </c>
      <c r="J21" s="11">
        <f t="shared" si="12"/>
        <v>2162</v>
      </c>
      <c r="K21" s="11">
        <f t="shared" si="13"/>
        <v>2870</v>
      </c>
      <c r="L21" s="11">
        <f t="shared" si="14"/>
        <v>1877</v>
      </c>
      <c r="M21" s="11">
        <f t="shared" si="15"/>
        <v>3276</v>
      </c>
      <c r="N21" s="11">
        <f t="shared" si="16"/>
        <v>1540</v>
      </c>
      <c r="O21" s="11">
        <f t="shared" si="17"/>
        <v>1541</v>
      </c>
      <c r="P21" s="11">
        <f t="shared" si="18"/>
        <v>1378</v>
      </c>
      <c r="Q21" s="11">
        <f t="shared" si="19"/>
        <v>336</v>
      </c>
      <c r="R21" s="11">
        <f t="shared" si="20"/>
        <v>5544</v>
      </c>
      <c r="S21" s="11">
        <f t="shared" si="21"/>
        <v>128536</v>
      </c>
      <c r="T21" s="11">
        <f t="shared" si="22"/>
        <v>202</v>
      </c>
      <c r="U21" s="11">
        <f t="shared" si="23"/>
        <v>5376</v>
      </c>
      <c r="V21" s="11">
        <f t="shared" si="24"/>
        <v>1042</v>
      </c>
      <c r="W21" s="11">
        <f t="shared" si="1"/>
        <v>588</v>
      </c>
      <c r="X21" s="11">
        <f t="shared" si="2"/>
        <v>802</v>
      </c>
      <c r="Y21" s="11">
        <f t="shared" si="3"/>
        <v>2741</v>
      </c>
      <c r="Z21" s="11">
        <f t="shared" si="4"/>
        <v>420</v>
      </c>
      <c r="AA21" s="11">
        <f t="shared" si="5"/>
        <v>1098</v>
      </c>
      <c r="AB21" s="11">
        <f t="shared" si="6"/>
        <v>630</v>
      </c>
      <c r="AC21" s="11">
        <f t="shared" si="7"/>
        <v>1696</v>
      </c>
    </row>
    <row r="22" spans="1:29" ht="14.25" customHeight="1">
      <c r="A22" s="25">
        <f t="shared" si="26"/>
        <v>18</v>
      </c>
      <c r="B22" s="26" t="s">
        <v>57</v>
      </c>
      <c r="C22" s="27" t="s">
        <v>58</v>
      </c>
      <c r="D22" s="11">
        <v>8510.51</v>
      </c>
      <c r="E22" s="11">
        <f t="shared" si="25"/>
        <v>0.008</v>
      </c>
      <c r="F22" s="28">
        <f t="shared" si="0"/>
        <v>256063</v>
      </c>
      <c r="G22" s="8">
        <f t="shared" si="9"/>
        <v>256061</v>
      </c>
      <c r="H22" s="11">
        <f t="shared" si="10"/>
        <v>135230</v>
      </c>
      <c r="I22" s="11">
        <f t="shared" si="11"/>
        <v>27316</v>
      </c>
      <c r="J22" s="11">
        <f t="shared" si="12"/>
        <v>1235</v>
      </c>
      <c r="K22" s="11">
        <f t="shared" si="13"/>
        <v>1640</v>
      </c>
      <c r="L22" s="11">
        <f t="shared" si="14"/>
        <v>1073</v>
      </c>
      <c r="M22" s="11">
        <f t="shared" si="15"/>
        <v>1872</v>
      </c>
      <c r="N22" s="11">
        <f t="shared" si="16"/>
        <v>880</v>
      </c>
      <c r="O22" s="11">
        <f t="shared" si="17"/>
        <v>880</v>
      </c>
      <c r="P22" s="11">
        <f t="shared" si="18"/>
        <v>787</v>
      </c>
      <c r="Q22" s="11">
        <f t="shared" si="19"/>
        <v>192</v>
      </c>
      <c r="R22" s="11">
        <f t="shared" si="20"/>
        <v>3168</v>
      </c>
      <c r="S22" s="11">
        <f t="shared" si="21"/>
        <v>73449</v>
      </c>
      <c r="T22" s="11">
        <f t="shared" si="22"/>
        <v>115</v>
      </c>
      <c r="U22" s="11">
        <f t="shared" si="23"/>
        <v>3072</v>
      </c>
      <c r="V22" s="11">
        <f t="shared" si="24"/>
        <v>595</v>
      </c>
      <c r="W22" s="11">
        <f t="shared" si="1"/>
        <v>336</v>
      </c>
      <c r="X22" s="11">
        <f t="shared" si="2"/>
        <v>459</v>
      </c>
      <c r="Y22" s="11">
        <f t="shared" si="3"/>
        <v>1566</v>
      </c>
      <c r="Z22" s="11">
        <f t="shared" si="4"/>
        <v>240</v>
      </c>
      <c r="AA22" s="11">
        <f t="shared" si="5"/>
        <v>627</v>
      </c>
      <c r="AB22" s="11">
        <f t="shared" si="6"/>
        <v>360</v>
      </c>
      <c r="AC22" s="11">
        <f t="shared" si="7"/>
        <v>969</v>
      </c>
    </row>
    <row r="23" spans="1:29" ht="15" customHeight="1">
      <c r="A23" s="25">
        <f t="shared" si="26"/>
        <v>19</v>
      </c>
      <c r="B23" s="26" t="s">
        <v>59</v>
      </c>
      <c r="C23" s="27" t="s">
        <v>60</v>
      </c>
      <c r="D23" s="11">
        <v>8792.23</v>
      </c>
      <c r="E23" s="11">
        <f t="shared" si="25"/>
        <v>0.009</v>
      </c>
      <c r="F23" s="28">
        <f t="shared" si="0"/>
        <v>288071</v>
      </c>
      <c r="G23" s="8">
        <f t="shared" si="9"/>
        <v>288073</v>
      </c>
      <c r="H23" s="11">
        <f t="shared" si="10"/>
        <v>152134</v>
      </c>
      <c r="I23" s="11">
        <f t="shared" si="11"/>
        <v>30731</v>
      </c>
      <c r="J23" s="11">
        <f t="shared" si="12"/>
        <v>1390</v>
      </c>
      <c r="K23" s="11">
        <f t="shared" si="13"/>
        <v>1845</v>
      </c>
      <c r="L23" s="11">
        <f t="shared" si="14"/>
        <v>1207</v>
      </c>
      <c r="M23" s="11">
        <f t="shared" si="15"/>
        <v>2106</v>
      </c>
      <c r="N23" s="11">
        <f t="shared" si="16"/>
        <v>990</v>
      </c>
      <c r="O23" s="11">
        <f t="shared" si="17"/>
        <v>990</v>
      </c>
      <c r="P23" s="11">
        <f t="shared" si="18"/>
        <v>886</v>
      </c>
      <c r="Q23" s="11">
        <f t="shared" si="19"/>
        <v>216</v>
      </c>
      <c r="R23" s="11">
        <f t="shared" si="20"/>
        <v>3564</v>
      </c>
      <c r="S23" s="11">
        <f t="shared" si="21"/>
        <v>82631</v>
      </c>
      <c r="T23" s="11">
        <f t="shared" si="22"/>
        <v>130</v>
      </c>
      <c r="U23" s="11">
        <f t="shared" si="23"/>
        <v>3456</v>
      </c>
      <c r="V23" s="11">
        <f t="shared" si="24"/>
        <v>670</v>
      </c>
      <c r="W23" s="11">
        <f t="shared" si="1"/>
        <v>378</v>
      </c>
      <c r="X23" s="11">
        <f t="shared" si="2"/>
        <v>516</v>
      </c>
      <c r="Y23" s="11">
        <f t="shared" si="3"/>
        <v>1762</v>
      </c>
      <c r="Z23" s="11">
        <f t="shared" si="4"/>
        <v>270</v>
      </c>
      <c r="AA23" s="11">
        <f t="shared" si="5"/>
        <v>706</v>
      </c>
      <c r="AB23" s="11">
        <f t="shared" si="6"/>
        <v>405</v>
      </c>
      <c r="AC23" s="11">
        <f t="shared" si="7"/>
        <v>1090</v>
      </c>
    </row>
    <row r="24" spans="1:29" ht="12.75">
      <c r="A24" s="25">
        <f t="shared" si="26"/>
        <v>20</v>
      </c>
      <c r="B24" s="26" t="s">
        <v>61</v>
      </c>
      <c r="C24" s="27" t="s">
        <v>62</v>
      </c>
      <c r="D24" s="11">
        <v>7064.7</v>
      </c>
      <c r="E24" s="11">
        <f t="shared" si="25"/>
        <v>0.007</v>
      </c>
      <c r="F24" s="28">
        <f t="shared" si="0"/>
        <v>224055</v>
      </c>
      <c r="G24" s="8">
        <f t="shared" si="9"/>
        <v>224055</v>
      </c>
      <c r="H24" s="11">
        <f t="shared" si="10"/>
        <v>118326</v>
      </c>
      <c r="I24" s="11">
        <f t="shared" si="11"/>
        <v>23902</v>
      </c>
      <c r="J24" s="11">
        <f t="shared" si="12"/>
        <v>1081</v>
      </c>
      <c r="K24" s="11">
        <f t="shared" si="13"/>
        <v>1435</v>
      </c>
      <c r="L24" s="11">
        <f t="shared" si="14"/>
        <v>938</v>
      </c>
      <c r="M24" s="11">
        <f t="shared" si="15"/>
        <v>1638</v>
      </c>
      <c r="N24" s="11">
        <f t="shared" si="16"/>
        <v>770</v>
      </c>
      <c r="O24" s="11">
        <f t="shared" si="17"/>
        <v>770</v>
      </c>
      <c r="P24" s="11">
        <f t="shared" si="18"/>
        <v>689</v>
      </c>
      <c r="Q24" s="11">
        <f t="shared" si="19"/>
        <v>168</v>
      </c>
      <c r="R24" s="11">
        <f t="shared" si="20"/>
        <v>2772</v>
      </c>
      <c r="S24" s="11">
        <f t="shared" si="21"/>
        <v>64268</v>
      </c>
      <c r="T24" s="11">
        <f t="shared" si="22"/>
        <v>101</v>
      </c>
      <c r="U24" s="11">
        <f t="shared" si="23"/>
        <v>2688</v>
      </c>
      <c r="V24" s="11">
        <f t="shared" si="24"/>
        <v>521</v>
      </c>
      <c r="W24" s="11">
        <f t="shared" si="1"/>
        <v>294</v>
      </c>
      <c r="X24" s="11">
        <f t="shared" si="2"/>
        <v>401</v>
      </c>
      <c r="Y24" s="11">
        <f t="shared" si="3"/>
        <v>1371</v>
      </c>
      <c r="Z24" s="11">
        <f t="shared" si="4"/>
        <v>210</v>
      </c>
      <c r="AA24" s="11">
        <f t="shared" si="5"/>
        <v>549</v>
      </c>
      <c r="AB24" s="11">
        <f t="shared" si="6"/>
        <v>315</v>
      </c>
      <c r="AC24" s="11">
        <f t="shared" si="7"/>
        <v>848</v>
      </c>
    </row>
    <row r="25" spans="1:29" ht="12.75">
      <c r="A25" s="25">
        <f t="shared" si="26"/>
        <v>21</v>
      </c>
      <c r="B25" s="26" t="s">
        <v>63</v>
      </c>
      <c r="C25" s="27" t="s">
        <v>64</v>
      </c>
      <c r="D25" s="11">
        <v>3908.4</v>
      </c>
      <c r="E25" s="11">
        <f t="shared" si="25"/>
        <v>0.004</v>
      </c>
      <c r="F25" s="28">
        <f t="shared" si="0"/>
        <v>128031</v>
      </c>
      <c r="G25" s="8">
        <f t="shared" si="9"/>
        <v>128033</v>
      </c>
      <c r="H25" s="11">
        <f t="shared" si="10"/>
        <v>67615</v>
      </c>
      <c r="I25" s="11">
        <f t="shared" si="11"/>
        <v>13658</v>
      </c>
      <c r="J25" s="11">
        <f t="shared" si="12"/>
        <v>618</v>
      </c>
      <c r="K25" s="11">
        <f t="shared" si="13"/>
        <v>820</v>
      </c>
      <c r="L25" s="11">
        <f t="shared" si="14"/>
        <v>536</v>
      </c>
      <c r="M25" s="11">
        <f t="shared" si="15"/>
        <v>936</v>
      </c>
      <c r="N25" s="11">
        <f t="shared" si="16"/>
        <v>440</v>
      </c>
      <c r="O25" s="11">
        <f t="shared" si="17"/>
        <v>440</v>
      </c>
      <c r="P25" s="11">
        <f t="shared" si="18"/>
        <v>394</v>
      </c>
      <c r="Q25" s="11">
        <f t="shared" si="19"/>
        <v>96</v>
      </c>
      <c r="R25" s="11">
        <f t="shared" si="20"/>
        <v>1584</v>
      </c>
      <c r="S25" s="11">
        <f t="shared" si="21"/>
        <v>36725</v>
      </c>
      <c r="T25" s="11">
        <f t="shared" si="22"/>
        <v>58</v>
      </c>
      <c r="U25" s="11">
        <f t="shared" si="23"/>
        <v>1536</v>
      </c>
      <c r="V25" s="11">
        <f t="shared" si="24"/>
        <v>298</v>
      </c>
      <c r="W25" s="11">
        <f t="shared" si="1"/>
        <v>168</v>
      </c>
      <c r="X25" s="11">
        <f t="shared" si="2"/>
        <v>229</v>
      </c>
      <c r="Y25" s="11">
        <f t="shared" si="3"/>
        <v>783</v>
      </c>
      <c r="Z25" s="11">
        <f t="shared" si="4"/>
        <v>120</v>
      </c>
      <c r="AA25" s="11">
        <f t="shared" si="5"/>
        <v>314</v>
      </c>
      <c r="AB25" s="11">
        <f t="shared" si="6"/>
        <v>180</v>
      </c>
      <c r="AC25" s="11">
        <f t="shared" si="7"/>
        <v>485</v>
      </c>
    </row>
    <row r="26" spans="1:29" ht="12.75">
      <c r="A26" s="25">
        <f t="shared" si="26"/>
        <v>22</v>
      </c>
      <c r="B26" s="26" t="s">
        <v>65</v>
      </c>
      <c r="C26" s="27" t="s">
        <v>66</v>
      </c>
      <c r="D26" s="11">
        <v>10519.77</v>
      </c>
      <c r="E26" s="11">
        <f t="shared" si="25"/>
        <v>0.01</v>
      </c>
      <c r="F26" s="28">
        <f t="shared" si="0"/>
        <v>320078</v>
      </c>
      <c r="G26" s="8">
        <f t="shared" si="9"/>
        <v>320077</v>
      </c>
      <c r="H26" s="11">
        <f t="shared" si="10"/>
        <v>169037</v>
      </c>
      <c r="I26" s="11">
        <f t="shared" si="11"/>
        <v>34145</v>
      </c>
      <c r="J26" s="11">
        <f t="shared" si="12"/>
        <v>1544</v>
      </c>
      <c r="K26" s="11">
        <f t="shared" si="13"/>
        <v>2050</v>
      </c>
      <c r="L26" s="11">
        <f t="shared" si="14"/>
        <v>1341</v>
      </c>
      <c r="M26" s="11">
        <f t="shared" si="15"/>
        <v>2340</v>
      </c>
      <c r="N26" s="11">
        <f t="shared" si="16"/>
        <v>1100</v>
      </c>
      <c r="O26" s="11">
        <f t="shared" si="17"/>
        <v>1100</v>
      </c>
      <c r="P26" s="11">
        <f t="shared" si="18"/>
        <v>984</v>
      </c>
      <c r="Q26" s="11">
        <f t="shared" si="19"/>
        <v>240</v>
      </c>
      <c r="R26" s="11">
        <f t="shared" si="20"/>
        <v>3960</v>
      </c>
      <c r="S26" s="11">
        <f t="shared" si="21"/>
        <v>91812</v>
      </c>
      <c r="T26" s="11">
        <f t="shared" si="22"/>
        <v>144</v>
      </c>
      <c r="U26" s="11">
        <f t="shared" si="23"/>
        <v>3840</v>
      </c>
      <c r="V26" s="11">
        <f t="shared" si="24"/>
        <v>744</v>
      </c>
      <c r="W26" s="11">
        <f t="shared" si="1"/>
        <v>420</v>
      </c>
      <c r="X26" s="11">
        <f t="shared" si="2"/>
        <v>573</v>
      </c>
      <c r="Y26" s="11">
        <f t="shared" si="3"/>
        <v>1958</v>
      </c>
      <c r="Z26" s="11">
        <f t="shared" si="4"/>
        <v>300</v>
      </c>
      <c r="AA26" s="11">
        <f t="shared" si="5"/>
        <v>784</v>
      </c>
      <c r="AB26" s="11">
        <f t="shared" si="6"/>
        <v>450</v>
      </c>
      <c r="AC26" s="11">
        <f t="shared" si="7"/>
        <v>1211</v>
      </c>
    </row>
    <row r="27" spans="1:29" ht="11.25" customHeight="1">
      <c r="A27" s="25">
        <f>A26+1</f>
        <v>23</v>
      </c>
      <c r="B27" s="33" t="s">
        <v>67</v>
      </c>
      <c r="C27" s="34" t="s">
        <v>68</v>
      </c>
      <c r="D27" s="32">
        <v>8001.7</v>
      </c>
      <c r="E27" s="11">
        <f t="shared" si="25"/>
        <v>0.008</v>
      </c>
      <c r="F27" s="28">
        <f t="shared" si="0"/>
        <v>256063</v>
      </c>
      <c r="G27" s="8">
        <f t="shared" si="9"/>
        <v>256061</v>
      </c>
      <c r="H27" s="11">
        <f t="shared" si="10"/>
        <v>135230</v>
      </c>
      <c r="I27" s="11">
        <f t="shared" si="11"/>
        <v>27316</v>
      </c>
      <c r="J27" s="11">
        <f t="shared" si="12"/>
        <v>1235</v>
      </c>
      <c r="K27" s="11">
        <f t="shared" si="13"/>
        <v>1640</v>
      </c>
      <c r="L27" s="11">
        <f t="shared" si="14"/>
        <v>1073</v>
      </c>
      <c r="M27" s="11">
        <f t="shared" si="15"/>
        <v>1872</v>
      </c>
      <c r="N27" s="11">
        <f t="shared" si="16"/>
        <v>880</v>
      </c>
      <c r="O27" s="11">
        <f t="shared" si="17"/>
        <v>880</v>
      </c>
      <c r="P27" s="11">
        <f t="shared" si="18"/>
        <v>787</v>
      </c>
      <c r="Q27" s="11">
        <f t="shared" si="19"/>
        <v>192</v>
      </c>
      <c r="R27" s="11">
        <f t="shared" si="20"/>
        <v>3168</v>
      </c>
      <c r="S27" s="11">
        <f t="shared" si="21"/>
        <v>73449</v>
      </c>
      <c r="T27" s="11">
        <f t="shared" si="22"/>
        <v>115</v>
      </c>
      <c r="U27" s="11">
        <f t="shared" si="23"/>
        <v>3072</v>
      </c>
      <c r="V27" s="11">
        <f t="shared" si="24"/>
        <v>595</v>
      </c>
      <c r="W27" s="11">
        <f t="shared" si="1"/>
        <v>336</v>
      </c>
      <c r="X27" s="11">
        <f t="shared" si="2"/>
        <v>459</v>
      </c>
      <c r="Y27" s="11">
        <f t="shared" si="3"/>
        <v>1566</v>
      </c>
      <c r="Z27" s="11">
        <f t="shared" si="4"/>
        <v>240</v>
      </c>
      <c r="AA27" s="11">
        <f t="shared" si="5"/>
        <v>627</v>
      </c>
      <c r="AB27" s="11">
        <f t="shared" si="6"/>
        <v>360</v>
      </c>
      <c r="AC27" s="11">
        <f t="shared" si="7"/>
        <v>969</v>
      </c>
    </row>
    <row r="28" spans="1:29" ht="24">
      <c r="A28" s="25">
        <f aca="true" t="shared" si="27" ref="A28:A91">A27+1</f>
        <v>24</v>
      </c>
      <c r="B28" s="33" t="s">
        <v>69</v>
      </c>
      <c r="C28" s="34" t="s">
        <v>70</v>
      </c>
      <c r="D28" s="32">
        <v>8156.3</v>
      </c>
      <c r="E28" s="11">
        <f t="shared" si="25"/>
        <v>0.008</v>
      </c>
      <c r="F28" s="28">
        <f t="shared" si="0"/>
        <v>256063</v>
      </c>
      <c r="G28" s="8">
        <f t="shared" si="9"/>
        <v>256061</v>
      </c>
      <c r="H28" s="11">
        <f t="shared" si="10"/>
        <v>135230</v>
      </c>
      <c r="I28" s="11">
        <f t="shared" si="11"/>
        <v>27316</v>
      </c>
      <c r="J28" s="11">
        <f t="shared" si="12"/>
        <v>1235</v>
      </c>
      <c r="K28" s="11">
        <f t="shared" si="13"/>
        <v>1640</v>
      </c>
      <c r="L28" s="11">
        <f t="shared" si="14"/>
        <v>1073</v>
      </c>
      <c r="M28" s="11">
        <f t="shared" si="15"/>
        <v>1872</v>
      </c>
      <c r="N28" s="11">
        <f t="shared" si="16"/>
        <v>880</v>
      </c>
      <c r="O28" s="11">
        <f t="shared" si="17"/>
        <v>880</v>
      </c>
      <c r="P28" s="11">
        <f t="shared" si="18"/>
        <v>787</v>
      </c>
      <c r="Q28" s="11">
        <f t="shared" si="19"/>
        <v>192</v>
      </c>
      <c r="R28" s="11">
        <f t="shared" si="20"/>
        <v>3168</v>
      </c>
      <c r="S28" s="11">
        <f t="shared" si="21"/>
        <v>73449</v>
      </c>
      <c r="T28" s="11">
        <f t="shared" si="22"/>
        <v>115</v>
      </c>
      <c r="U28" s="11">
        <f t="shared" si="23"/>
        <v>3072</v>
      </c>
      <c r="V28" s="11">
        <f t="shared" si="24"/>
        <v>595</v>
      </c>
      <c r="W28" s="11">
        <f t="shared" si="1"/>
        <v>336</v>
      </c>
      <c r="X28" s="11">
        <f t="shared" si="2"/>
        <v>459</v>
      </c>
      <c r="Y28" s="11">
        <f t="shared" si="3"/>
        <v>1566</v>
      </c>
      <c r="Z28" s="11">
        <f t="shared" si="4"/>
        <v>240</v>
      </c>
      <c r="AA28" s="11">
        <f t="shared" si="5"/>
        <v>627</v>
      </c>
      <c r="AB28" s="11">
        <f t="shared" si="6"/>
        <v>360</v>
      </c>
      <c r="AC28" s="11">
        <f t="shared" si="7"/>
        <v>969</v>
      </c>
    </row>
    <row r="29" spans="1:29" ht="12.75">
      <c r="A29" s="25">
        <f t="shared" si="27"/>
        <v>25</v>
      </c>
      <c r="B29" s="33" t="s">
        <v>71</v>
      </c>
      <c r="C29" s="34" t="s">
        <v>72</v>
      </c>
      <c r="D29" s="32">
        <v>5294.9</v>
      </c>
      <c r="E29" s="11">
        <f t="shared" si="25"/>
        <v>0.005</v>
      </c>
      <c r="F29" s="28">
        <f t="shared" si="0"/>
        <v>160039</v>
      </c>
      <c r="G29" s="8">
        <f t="shared" si="9"/>
        <v>160040</v>
      </c>
      <c r="H29" s="11">
        <f t="shared" si="10"/>
        <v>84519</v>
      </c>
      <c r="I29" s="11">
        <f t="shared" si="11"/>
        <v>17073</v>
      </c>
      <c r="J29" s="11">
        <f t="shared" si="12"/>
        <v>772</v>
      </c>
      <c r="K29" s="11">
        <f t="shared" si="13"/>
        <v>1025</v>
      </c>
      <c r="L29" s="11">
        <f t="shared" si="14"/>
        <v>670</v>
      </c>
      <c r="M29" s="11">
        <f t="shared" si="15"/>
        <v>1170</v>
      </c>
      <c r="N29" s="11">
        <f t="shared" si="16"/>
        <v>550</v>
      </c>
      <c r="O29" s="11">
        <f t="shared" si="17"/>
        <v>550</v>
      </c>
      <c r="P29" s="11">
        <f t="shared" si="18"/>
        <v>492</v>
      </c>
      <c r="Q29" s="11">
        <f t="shared" si="19"/>
        <v>120</v>
      </c>
      <c r="R29" s="11">
        <f t="shared" si="20"/>
        <v>1980</v>
      </c>
      <c r="S29" s="11">
        <f t="shared" si="21"/>
        <v>45906</v>
      </c>
      <c r="T29" s="11">
        <f t="shared" si="22"/>
        <v>72</v>
      </c>
      <c r="U29" s="11">
        <f t="shared" si="23"/>
        <v>1920</v>
      </c>
      <c r="V29" s="11">
        <f t="shared" si="24"/>
        <v>372</v>
      </c>
      <c r="W29" s="11">
        <f t="shared" si="1"/>
        <v>210</v>
      </c>
      <c r="X29" s="11">
        <f t="shared" si="2"/>
        <v>287</v>
      </c>
      <c r="Y29" s="11">
        <f t="shared" si="3"/>
        <v>979</v>
      </c>
      <c r="Z29" s="11">
        <f t="shared" si="4"/>
        <v>150</v>
      </c>
      <c r="AA29" s="11">
        <f t="shared" si="5"/>
        <v>392</v>
      </c>
      <c r="AB29" s="11">
        <f t="shared" si="6"/>
        <v>225</v>
      </c>
      <c r="AC29" s="11">
        <f t="shared" si="7"/>
        <v>606</v>
      </c>
    </row>
    <row r="30" spans="1:29" ht="12.75">
      <c r="A30" s="25">
        <f t="shared" si="27"/>
        <v>26</v>
      </c>
      <c r="B30" s="33" t="s">
        <v>73</v>
      </c>
      <c r="C30" s="34" t="s">
        <v>74</v>
      </c>
      <c r="D30" s="32">
        <v>25946.22</v>
      </c>
      <c r="E30" s="11">
        <f t="shared" si="25"/>
        <v>0.025</v>
      </c>
      <c r="F30" s="28">
        <f t="shared" si="0"/>
        <v>800196</v>
      </c>
      <c r="G30" s="8">
        <f t="shared" si="9"/>
        <v>800196</v>
      </c>
      <c r="H30" s="11">
        <f t="shared" si="10"/>
        <v>422593</v>
      </c>
      <c r="I30" s="11">
        <f t="shared" si="11"/>
        <v>85364</v>
      </c>
      <c r="J30" s="11">
        <f t="shared" si="12"/>
        <v>3860</v>
      </c>
      <c r="K30" s="11">
        <f t="shared" si="13"/>
        <v>5124</v>
      </c>
      <c r="L30" s="11">
        <f t="shared" si="14"/>
        <v>3352</v>
      </c>
      <c r="M30" s="11">
        <f t="shared" si="15"/>
        <v>5850</v>
      </c>
      <c r="N30" s="11">
        <f t="shared" si="16"/>
        <v>2751</v>
      </c>
      <c r="O30" s="11">
        <f t="shared" si="17"/>
        <v>2751</v>
      </c>
      <c r="P30" s="11">
        <f t="shared" si="18"/>
        <v>2460</v>
      </c>
      <c r="Q30" s="11">
        <f t="shared" si="19"/>
        <v>600</v>
      </c>
      <c r="R30" s="11">
        <f t="shared" si="20"/>
        <v>9900</v>
      </c>
      <c r="S30" s="11">
        <f t="shared" si="21"/>
        <v>229529</v>
      </c>
      <c r="T30" s="11">
        <f t="shared" si="22"/>
        <v>360</v>
      </c>
      <c r="U30" s="11">
        <f t="shared" si="23"/>
        <v>9600</v>
      </c>
      <c r="V30" s="11">
        <f t="shared" si="24"/>
        <v>1860</v>
      </c>
      <c r="W30" s="11">
        <f t="shared" si="1"/>
        <v>1050</v>
      </c>
      <c r="X30" s="11">
        <f t="shared" si="2"/>
        <v>1433</v>
      </c>
      <c r="Y30" s="11">
        <f t="shared" si="3"/>
        <v>4895</v>
      </c>
      <c r="Z30" s="11">
        <f t="shared" si="4"/>
        <v>750</v>
      </c>
      <c r="AA30" s="11">
        <f t="shared" si="5"/>
        <v>1960</v>
      </c>
      <c r="AB30" s="11">
        <f t="shared" si="6"/>
        <v>1125</v>
      </c>
      <c r="AC30" s="11">
        <f t="shared" si="7"/>
        <v>3029</v>
      </c>
    </row>
    <row r="31" spans="1:29" ht="12.75">
      <c r="A31" s="25">
        <f t="shared" si="27"/>
        <v>27</v>
      </c>
      <c r="B31" s="33" t="s">
        <v>75</v>
      </c>
      <c r="C31" s="34" t="s">
        <v>76</v>
      </c>
      <c r="D31" s="32">
        <v>5363.49</v>
      </c>
      <c r="E31" s="11">
        <f t="shared" si="25"/>
        <v>0.005</v>
      </c>
      <c r="F31" s="28">
        <f t="shared" si="0"/>
        <v>160039</v>
      </c>
      <c r="G31" s="8">
        <f t="shared" si="9"/>
        <v>160040</v>
      </c>
      <c r="H31" s="11">
        <f t="shared" si="10"/>
        <v>84519</v>
      </c>
      <c r="I31" s="11">
        <f t="shared" si="11"/>
        <v>17073</v>
      </c>
      <c r="J31" s="11">
        <f t="shared" si="12"/>
        <v>772</v>
      </c>
      <c r="K31" s="11">
        <f t="shared" si="13"/>
        <v>1025</v>
      </c>
      <c r="L31" s="11">
        <f t="shared" si="14"/>
        <v>670</v>
      </c>
      <c r="M31" s="11">
        <f t="shared" si="15"/>
        <v>1170</v>
      </c>
      <c r="N31" s="11">
        <f t="shared" si="16"/>
        <v>550</v>
      </c>
      <c r="O31" s="11">
        <f t="shared" si="17"/>
        <v>550</v>
      </c>
      <c r="P31" s="11">
        <f t="shared" si="18"/>
        <v>492</v>
      </c>
      <c r="Q31" s="11">
        <f t="shared" si="19"/>
        <v>120</v>
      </c>
      <c r="R31" s="11">
        <f t="shared" si="20"/>
        <v>1980</v>
      </c>
      <c r="S31" s="11">
        <f t="shared" si="21"/>
        <v>45906</v>
      </c>
      <c r="T31" s="11">
        <f t="shared" si="22"/>
        <v>72</v>
      </c>
      <c r="U31" s="11">
        <f t="shared" si="23"/>
        <v>1920</v>
      </c>
      <c r="V31" s="11">
        <f t="shared" si="24"/>
        <v>372</v>
      </c>
      <c r="W31" s="11">
        <f t="shared" si="1"/>
        <v>210</v>
      </c>
      <c r="X31" s="11">
        <f t="shared" si="2"/>
        <v>287</v>
      </c>
      <c r="Y31" s="11">
        <f t="shared" si="3"/>
        <v>979</v>
      </c>
      <c r="Z31" s="11">
        <f t="shared" si="4"/>
        <v>150</v>
      </c>
      <c r="AA31" s="11">
        <f t="shared" si="5"/>
        <v>392</v>
      </c>
      <c r="AB31" s="11">
        <f t="shared" si="6"/>
        <v>225</v>
      </c>
      <c r="AC31" s="11">
        <f t="shared" si="7"/>
        <v>606</v>
      </c>
    </row>
    <row r="32" spans="1:29" ht="12.75">
      <c r="A32" s="25">
        <f t="shared" si="27"/>
        <v>28</v>
      </c>
      <c r="B32" s="33" t="s">
        <v>77</v>
      </c>
      <c r="C32" s="34" t="s">
        <v>78</v>
      </c>
      <c r="D32" s="32">
        <v>5310.9</v>
      </c>
      <c r="E32" s="11">
        <f t="shared" si="25"/>
        <v>0.005</v>
      </c>
      <c r="F32" s="28">
        <f t="shared" si="0"/>
        <v>160039</v>
      </c>
      <c r="G32" s="8">
        <f t="shared" si="9"/>
        <v>160040</v>
      </c>
      <c r="H32" s="11">
        <f t="shared" si="10"/>
        <v>84519</v>
      </c>
      <c r="I32" s="11">
        <f t="shared" si="11"/>
        <v>17073</v>
      </c>
      <c r="J32" s="11">
        <f t="shared" si="12"/>
        <v>772</v>
      </c>
      <c r="K32" s="11">
        <f t="shared" si="13"/>
        <v>1025</v>
      </c>
      <c r="L32" s="11">
        <f t="shared" si="14"/>
        <v>670</v>
      </c>
      <c r="M32" s="11">
        <f t="shared" si="15"/>
        <v>1170</v>
      </c>
      <c r="N32" s="11">
        <f t="shared" si="16"/>
        <v>550</v>
      </c>
      <c r="O32" s="11">
        <f t="shared" si="17"/>
        <v>550</v>
      </c>
      <c r="P32" s="11">
        <f t="shared" si="18"/>
        <v>492</v>
      </c>
      <c r="Q32" s="11">
        <f t="shared" si="19"/>
        <v>120</v>
      </c>
      <c r="R32" s="11">
        <f t="shared" si="20"/>
        <v>1980</v>
      </c>
      <c r="S32" s="11">
        <f t="shared" si="21"/>
        <v>45906</v>
      </c>
      <c r="T32" s="11">
        <f t="shared" si="22"/>
        <v>72</v>
      </c>
      <c r="U32" s="11">
        <f t="shared" si="23"/>
        <v>1920</v>
      </c>
      <c r="V32" s="11">
        <f t="shared" si="24"/>
        <v>372</v>
      </c>
      <c r="W32" s="11">
        <f t="shared" si="1"/>
        <v>210</v>
      </c>
      <c r="X32" s="11">
        <f t="shared" si="2"/>
        <v>287</v>
      </c>
      <c r="Y32" s="11">
        <f t="shared" si="3"/>
        <v>979</v>
      </c>
      <c r="Z32" s="11">
        <f t="shared" si="4"/>
        <v>150</v>
      </c>
      <c r="AA32" s="11">
        <f t="shared" si="5"/>
        <v>392</v>
      </c>
      <c r="AB32" s="11">
        <f t="shared" si="6"/>
        <v>225</v>
      </c>
      <c r="AC32" s="11">
        <f t="shared" si="7"/>
        <v>606</v>
      </c>
    </row>
    <row r="33" spans="1:29" ht="12.75">
      <c r="A33" s="25">
        <f t="shared" si="27"/>
        <v>29</v>
      </c>
      <c r="B33" s="33" t="s">
        <v>79</v>
      </c>
      <c r="C33" s="34" t="s">
        <v>80</v>
      </c>
      <c r="D33" s="32">
        <v>26133.13</v>
      </c>
      <c r="E33" s="11">
        <f>ROUND((D33/$D$93),3)+0.001</f>
        <v>0.027</v>
      </c>
      <c r="F33" s="28">
        <f t="shared" si="0"/>
        <v>864212</v>
      </c>
      <c r="G33" s="8">
        <f t="shared" si="9"/>
        <v>864213</v>
      </c>
      <c r="H33" s="11">
        <f t="shared" si="10"/>
        <v>456401</v>
      </c>
      <c r="I33" s="11">
        <f t="shared" si="11"/>
        <v>92193</v>
      </c>
      <c r="J33" s="11">
        <f t="shared" si="12"/>
        <v>4169</v>
      </c>
      <c r="K33" s="11">
        <f t="shared" si="13"/>
        <v>5534</v>
      </c>
      <c r="L33" s="11">
        <f t="shared" si="14"/>
        <v>3620</v>
      </c>
      <c r="M33" s="11">
        <f t="shared" si="15"/>
        <v>6318</v>
      </c>
      <c r="N33" s="11">
        <f t="shared" si="16"/>
        <v>2971</v>
      </c>
      <c r="O33" s="11">
        <f t="shared" si="17"/>
        <v>2971</v>
      </c>
      <c r="P33" s="11">
        <f t="shared" si="18"/>
        <v>2657</v>
      </c>
      <c r="Q33" s="11">
        <f t="shared" si="19"/>
        <v>648</v>
      </c>
      <c r="R33" s="11">
        <f t="shared" si="20"/>
        <v>10692</v>
      </c>
      <c r="S33" s="11">
        <f t="shared" si="21"/>
        <v>247891</v>
      </c>
      <c r="T33" s="11">
        <f t="shared" si="22"/>
        <v>389</v>
      </c>
      <c r="U33" s="11">
        <f t="shared" si="23"/>
        <v>10368</v>
      </c>
      <c r="V33" s="11">
        <f t="shared" si="24"/>
        <v>2009</v>
      </c>
      <c r="W33" s="11">
        <f t="shared" si="1"/>
        <v>1134</v>
      </c>
      <c r="X33" s="11">
        <f t="shared" si="2"/>
        <v>1548</v>
      </c>
      <c r="Y33" s="11">
        <f t="shared" si="3"/>
        <v>5287</v>
      </c>
      <c r="Z33" s="11">
        <f t="shared" si="4"/>
        <v>810</v>
      </c>
      <c r="AA33" s="11">
        <f t="shared" si="5"/>
        <v>2117</v>
      </c>
      <c r="AB33" s="11">
        <f t="shared" si="6"/>
        <v>1215</v>
      </c>
      <c r="AC33" s="11">
        <f t="shared" si="7"/>
        <v>3271</v>
      </c>
    </row>
    <row r="34" spans="1:29" ht="12.75">
      <c r="A34" s="25">
        <f t="shared" si="27"/>
        <v>30</v>
      </c>
      <c r="B34" s="33" t="s">
        <v>81</v>
      </c>
      <c r="C34" s="34" t="s">
        <v>82</v>
      </c>
      <c r="D34" s="32">
        <v>8123.5</v>
      </c>
      <c r="E34" s="11">
        <f aca="true" t="shared" si="28" ref="E34:E68">ROUND((D34/$D$93),3)</f>
        <v>0.008</v>
      </c>
      <c r="F34" s="28">
        <f t="shared" si="0"/>
        <v>256063</v>
      </c>
      <c r="G34" s="8">
        <f t="shared" si="9"/>
        <v>256061</v>
      </c>
      <c r="H34" s="11">
        <f t="shared" si="10"/>
        <v>135230</v>
      </c>
      <c r="I34" s="11">
        <f t="shared" si="11"/>
        <v>27316</v>
      </c>
      <c r="J34" s="11">
        <f t="shared" si="12"/>
        <v>1235</v>
      </c>
      <c r="K34" s="11">
        <f t="shared" si="13"/>
        <v>1640</v>
      </c>
      <c r="L34" s="11">
        <f t="shared" si="14"/>
        <v>1073</v>
      </c>
      <c r="M34" s="11">
        <f t="shared" si="15"/>
        <v>1872</v>
      </c>
      <c r="N34" s="11">
        <f t="shared" si="16"/>
        <v>880</v>
      </c>
      <c r="O34" s="11">
        <f t="shared" si="17"/>
        <v>880</v>
      </c>
      <c r="P34" s="11">
        <f t="shared" si="18"/>
        <v>787</v>
      </c>
      <c r="Q34" s="11">
        <f t="shared" si="19"/>
        <v>192</v>
      </c>
      <c r="R34" s="11">
        <f t="shared" si="20"/>
        <v>3168</v>
      </c>
      <c r="S34" s="11">
        <f t="shared" si="21"/>
        <v>73449</v>
      </c>
      <c r="T34" s="11">
        <f t="shared" si="22"/>
        <v>115</v>
      </c>
      <c r="U34" s="11">
        <f t="shared" si="23"/>
        <v>3072</v>
      </c>
      <c r="V34" s="11">
        <f t="shared" si="24"/>
        <v>595</v>
      </c>
      <c r="W34" s="11">
        <f t="shared" si="1"/>
        <v>336</v>
      </c>
      <c r="X34" s="11">
        <f t="shared" si="2"/>
        <v>459</v>
      </c>
      <c r="Y34" s="11">
        <f t="shared" si="3"/>
        <v>1566</v>
      </c>
      <c r="Z34" s="11">
        <f t="shared" si="4"/>
        <v>240</v>
      </c>
      <c r="AA34" s="11">
        <f t="shared" si="5"/>
        <v>627</v>
      </c>
      <c r="AB34" s="11">
        <f t="shared" si="6"/>
        <v>360</v>
      </c>
      <c r="AC34" s="11">
        <f t="shared" si="7"/>
        <v>969</v>
      </c>
    </row>
    <row r="35" spans="1:29" ht="12.75">
      <c r="A35" s="25">
        <f t="shared" si="27"/>
        <v>31</v>
      </c>
      <c r="B35" s="33" t="s">
        <v>83</v>
      </c>
      <c r="C35" s="34" t="s">
        <v>84</v>
      </c>
      <c r="D35" s="32">
        <v>6845.8</v>
      </c>
      <c r="E35" s="11">
        <f t="shared" si="28"/>
        <v>0.007</v>
      </c>
      <c r="F35" s="28">
        <f t="shared" si="0"/>
        <v>224055</v>
      </c>
      <c r="G35" s="8">
        <f t="shared" si="9"/>
        <v>224055</v>
      </c>
      <c r="H35" s="11">
        <f t="shared" si="10"/>
        <v>118326</v>
      </c>
      <c r="I35" s="11">
        <f t="shared" si="11"/>
        <v>23902</v>
      </c>
      <c r="J35" s="11">
        <f t="shared" si="12"/>
        <v>1081</v>
      </c>
      <c r="K35" s="11">
        <f t="shared" si="13"/>
        <v>1435</v>
      </c>
      <c r="L35" s="11">
        <f t="shared" si="14"/>
        <v>938</v>
      </c>
      <c r="M35" s="11">
        <f t="shared" si="15"/>
        <v>1638</v>
      </c>
      <c r="N35" s="11">
        <f t="shared" si="16"/>
        <v>770</v>
      </c>
      <c r="O35" s="11">
        <f t="shared" si="17"/>
        <v>770</v>
      </c>
      <c r="P35" s="11">
        <f t="shared" si="18"/>
        <v>689</v>
      </c>
      <c r="Q35" s="11">
        <f t="shared" si="19"/>
        <v>168</v>
      </c>
      <c r="R35" s="11">
        <f t="shared" si="20"/>
        <v>2772</v>
      </c>
      <c r="S35" s="11">
        <f t="shared" si="21"/>
        <v>64268</v>
      </c>
      <c r="T35" s="11">
        <f t="shared" si="22"/>
        <v>101</v>
      </c>
      <c r="U35" s="11">
        <f t="shared" si="23"/>
        <v>2688</v>
      </c>
      <c r="V35" s="11">
        <f t="shared" si="24"/>
        <v>521</v>
      </c>
      <c r="W35" s="11">
        <f t="shared" si="1"/>
        <v>294</v>
      </c>
      <c r="X35" s="11">
        <f t="shared" si="2"/>
        <v>401</v>
      </c>
      <c r="Y35" s="11">
        <f t="shared" si="3"/>
        <v>1371</v>
      </c>
      <c r="Z35" s="11">
        <f t="shared" si="4"/>
        <v>210</v>
      </c>
      <c r="AA35" s="11">
        <f t="shared" si="5"/>
        <v>549</v>
      </c>
      <c r="AB35" s="11">
        <f t="shared" si="6"/>
        <v>315</v>
      </c>
      <c r="AC35" s="11">
        <f t="shared" si="7"/>
        <v>848</v>
      </c>
    </row>
    <row r="36" spans="1:29" ht="12.75">
      <c r="A36" s="25">
        <f t="shared" si="27"/>
        <v>32</v>
      </c>
      <c r="B36" s="33" t="s">
        <v>85</v>
      </c>
      <c r="C36" s="34" t="s">
        <v>86</v>
      </c>
      <c r="D36" s="32">
        <v>8657.5</v>
      </c>
      <c r="E36" s="11">
        <f t="shared" si="28"/>
        <v>0.008</v>
      </c>
      <c r="F36" s="28">
        <f t="shared" si="0"/>
        <v>256063</v>
      </c>
      <c r="G36" s="8">
        <f t="shared" si="9"/>
        <v>256061</v>
      </c>
      <c r="H36" s="11">
        <f t="shared" si="10"/>
        <v>135230</v>
      </c>
      <c r="I36" s="11">
        <f t="shared" si="11"/>
        <v>27316</v>
      </c>
      <c r="J36" s="11">
        <f t="shared" si="12"/>
        <v>1235</v>
      </c>
      <c r="K36" s="11">
        <f t="shared" si="13"/>
        <v>1640</v>
      </c>
      <c r="L36" s="11">
        <f t="shared" si="14"/>
        <v>1073</v>
      </c>
      <c r="M36" s="11">
        <f t="shared" si="15"/>
        <v>1872</v>
      </c>
      <c r="N36" s="11">
        <f t="shared" si="16"/>
        <v>880</v>
      </c>
      <c r="O36" s="11">
        <f t="shared" si="17"/>
        <v>880</v>
      </c>
      <c r="P36" s="11">
        <f t="shared" si="18"/>
        <v>787</v>
      </c>
      <c r="Q36" s="11">
        <f t="shared" si="19"/>
        <v>192</v>
      </c>
      <c r="R36" s="11">
        <f t="shared" si="20"/>
        <v>3168</v>
      </c>
      <c r="S36" s="11">
        <f t="shared" si="21"/>
        <v>73449</v>
      </c>
      <c r="T36" s="11">
        <f t="shared" si="22"/>
        <v>115</v>
      </c>
      <c r="U36" s="11">
        <f t="shared" si="23"/>
        <v>3072</v>
      </c>
      <c r="V36" s="11">
        <f t="shared" si="24"/>
        <v>595</v>
      </c>
      <c r="W36" s="11">
        <f aca="true" t="shared" si="29" ref="W36:W67">ROUND(($W$4/$G$4*F36),0)</f>
        <v>336</v>
      </c>
      <c r="X36" s="11">
        <f aca="true" t="shared" si="30" ref="X36:X67">ROUND(($X$4/$G$4*F36),0)</f>
        <v>459</v>
      </c>
      <c r="Y36" s="11">
        <f aca="true" t="shared" si="31" ref="Y36:Y67">ROUND(($Y$4/$G$4*F36),0)</f>
        <v>1566</v>
      </c>
      <c r="Z36" s="11">
        <f aca="true" t="shared" si="32" ref="Z36:Z67">ROUND(($Z$4/$G$4*F36),0)</f>
        <v>240</v>
      </c>
      <c r="AA36" s="11">
        <f aca="true" t="shared" si="33" ref="AA36:AA67">ROUND(($AA$4/$G$4*F36),0)</f>
        <v>627</v>
      </c>
      <c r="AB36" s="11">
        <f aca="true" t="shared" si="34" ref="AB36:AB67">ROUND(($AB$4/$G$4*F36),0)</f>
        <v>360</v>
      </c>
      <c r="AC36" s="11">
        <f aca="true" t="shared" si="35" ref="AC36:AC67">ROUND(($AC$4/$G$4*F36),0)</f>
        <v>969</v>
      </c>
    </row>
    <row r="37" spans="1:29" ht="12.75">
      <c r="A37" s="25">
        <f t="shared" si="27"/>
        <v>33</v>
      </c>
      <c r="B37" s="33" t="s">
        <v>87</v>
      </c>
      <c r="C37" s="34" t="s">
        <v>88</v>
      </c>
      <c r="D37" s="32">
        <v>8103.7</v>
      </c>
      <c r="E37" s="11">
        <f t="shared" si="28"/>
        <v>0.008</v>
      </c>
      <c r="F37" s="28">
        <f aca="true" t="shared" si="36" ref="F37:F68">ROUND((E37*$F$93),0)</f>
        <v>256063</v>
      </c>
      <c r="G37" s="8">
        <f t="shared" si="9"/>
        <v>256061</v>
      </c>
      <c r="H37" s="11">
        <f t="shared" si="10"/>
        <v>135230</v>
      </c>
      <c r="I37" s="11">
        <f t="shared" si="11"/>
        <v>27316</v>
      </c>
      <c r="J37" s="11">
        <f t="shared" si="12"/>
        <v>1235</v>
      </c>
      <c r="K37" s="11">
        <f t="shared" si="13"/>
        <v>1640</v>
      </c>
      <c r="L37" s="11">
        <f t="shared" si="14"/>
        <v>1073</v>
      </c>
      <c r="M37" s="11">
        <f t="shared" si="15"/>
        <v>1872</v>
      </c>
      <c r="N37" s="11">
        <f t="shared" si="16"/>
        <v>880</v>
      </c>
      <c r="O37" s="11">
        <f t="shared" si="17"/>
        <v>880</v>
      </c>
      <c r="P37" s="11">
        <f t="shared" si="18"/>
        <v>787</v>
      </c>
      <c r="Q37" s="11">
        <f t="shared" si="19"/>
        <v>192</v>
      </c>
      <c r="R37" s="11">
        <f t="shared" si="20"/>
        <v>3168</v>
      </c>
      <c r="S37" s="11">
        <f t="shared" si="21"/>
        <v>73449</v>
      </c>
      <c r="T37" s="11">
        <f t="shared" si="22"/>
        <v>115</v>
      </c>
      <c r="U37" s="11">
        <f t="shared" si="23"/>
        <v>3072</v>
      </c>
      <c r="V37" s="11">
        <f t="shared" si="24"/>
        <v>595</v>
      </c>
      <c r="W37" s="11">
        <f t="shared" si="29"/>
        <v>336</v>
      </c>
      <c r="X37" s="11">
        <f t="shared" si="30"/>
        <v>459</v>
      </c>
      <c r="Y37" s="11">
        <f t="shared" si="31"/>
        <v>1566</v>
      </c>
      <c r="Z37" s="11">
        <f t="shared" si="32"/>
        <v>240</v>
      </c>
      <c r="AA37" s="11">
        <f t="shared" si="33"/>
        <v>627</v>
      </c>
      <c r="AB37" s="11">
        <f t="shared" si="34"/>
        <v>360</v>
      </c>
      <c r="AC37" s="11">
        <f t="shared" si="35"/>
        <v>969</v>
      </c>
    </row>
    <row r="38" spans="1:29" ht="12.75">
      <c r="A38" s="25">
        <f t="shared" si="27"/>
        <v>34</v>
      </c>
      <c r="B38" s="33" t="s">
        <v>89</v>
      </c>
      <c r="C38" s="34" t="s">
        <v>90</v>
      </c>
      <c r="D38" s="32">
        <v>8067.95</v>
      </c>
      <c r="E38" s="11">
        <f t="shared" si="28"/>
        <v>0.008</v>
      </c>
      <c r="F38" s="28">
        <f t="shared" si="36"/>
        <v>256063</v>
      </c>
      <c r="G38" s="8">
        <f t="shared" si="9"/>
        <v>256061</v>
      </c>
      <c r="H38" s="11">
        <f t="shared" si="10"/>
        <v>135230</v>
      </c>
      <c r="I38" s="11">
        <f t="shared" si="11"/>
        <v>27316</v>
      </c>
      <c r="J38" s="11">
        <f t="shared" si="12"/>
        <v>1235</v>
      </c>
      <c r="K38" s="11">
        <f t="shared" si="13"/>
        <v>1640</v>
      </c>
      <c r="L38" s="11">
        <f t="shared" si="14"/>
        <v>1073</v>
      </c>
      <c r="M38" s="11">
        <f t="shared" si="15"/>
        <v>1872</v>
      </c>
      <c r="N38" s="11">
        <f t="shared" si="16"/>
        <v>880</v>
      </c>
      <c r="O38" s="11">
        <f t="shared" si="17"/>
        <v>880</v>
      </c>
      <c r="P38" s="11">
        <f t="shared" si="18"/>
        <v>787</v>
      </c>
      <c r="Q38" s="11">
        <f t="shared" si="19"/>
        <v>192</v>
      </c>
      <c r="R38" s="11">
        <f t="shared" si="20"/>
        <v>3168</v>
      </c>
      <c r="S38" s="11">
        <f t="shared" si="21"/>
        <v>73449</v>
      </c>
      <c r="T38" s="11">
        <f t="shared" si="22"/>
        <v>115</v>
      </c>
      <c r="U38" s="11">
        <f t="shared" si="23"/>
        <v>3072</v>
      </c>
      <c r="V38" s="11">
        <f t="shared" si="24"/>
        <v>595</v>
      </c>
      <c r="W38" s="11">
        <f t="shared" si="29"/>
        <v>336</v>
      </c>
      <c r="X38" s="11">
        <f t="shared" si="30"/>
        <v>459</v>
      </c>
      <c r="Y38" s="11">
        <f t="shared" si="31"/>
        <v>1566</v>
      </c>
      <c r="Z38" s="11">
        <f t="shared" si="32"/>
        <v>240</v>
      </c>
      <c r="AA38" s="11">
        <f t="shared" si="33"/>
        <v>627</v>
      </c>
      <c r="AB38" s="11">
        <f t="shared" si="34"/>
        <v>360</v>
      </c>
      <c r="AC38" s="11">
        <f t="shared" si="35"/>
        <v>969</v>
      </c>
    </row>
    <row r="39" spans="1:29" ht="12.75">
      <c r="A39" s="25">
        <f t="shared" si="27"/>
        <v>35</v>
      </c>
      <c r="B39" s="33" t="s">
        <v>91</v>
      </c>
      <c r="C39" s="34" t="s">
        <v>92</v>
      </c>
      <c r="D39" s="32">
        <v>6018.6</v>
      </c>
      <c r="E39" s="11">
        <f t="shared" si="28"/>
        <v>0.006</v>
      </c>
      <c r="F39" s="28">
        <f t="shared" si="36"/>
        <v>192047</v>
      </c>
      <c r="G39" s="8">
        <f t="shared" si="9"/>
        <v>192044</v>
      </c>
      <c r="H39" s="11">
        <f t="shared" si="10"/>
        <v>101422</v>
      </c>
      <c r="I39" s="11">
        <f t="shared" si="11"/>
        <v>20487</v>
      </c>
      <c r="J39" s="11">
        <f t="shared" si="12"/>
        <v>926</v>
      </c>
      <c r="K39" s="11">
        <f t="shared" si="13"/>
        <v>1230</v>
      </c>
      <c r="L39" s="11">
        <f t="shared" si="14"/>
        <v>804</v>
      </c>
      <c r="M39" s="11">
        <f t="shared" si="15"/>
        <v>1404</v>
      </c>
      <c r="N39" s="11">
        <f t="shared" si="16"/>
        <v>660</v>
      </c>
      <c r="O39" s="11">
        <f t="shared" si="17"/>
        <v>660</v>
      </c>
      <c r="P39" s="11">
        <f t="shared" si="18"/>
        <v>590</v>
      </c>
      <c r="Q39" s="11">
        <f t="shared" si="19"/>
        <v>144</v>
      </c>
      <c r="R39" s="11">
        <f t="shared" si="20"/>
        <v>2376</v>
      </c>
      <c r="S39" s="11">
        <f t="shared" si="21"/>
        <v>55087</v>
      </c>
      <c r="T39" s="11">
        <f t="shared" si="22"/>
        <v>86</v>
      </c>
      <c r="U39" s="11">
        <f t="shared" si="23"/>
        <v>2304</v>
      </c>
      <c r="V39" s="11">
        <f t="shared" si="24"/>
        <v>446</v>
      </c>
      <c r="W39" s="11">
        <f t="shared" si="29"/>
        <v>252</v>
      </c>
      <c r="X39" s="11">
        <f t="shared" si="30"/>
        <v>344</v>
      </c>
      <c r="Y39" s="11">
        <f t="shared" si="31"/>
        <v>1175</v>
      </c>
      <c r="Z39" s="11">
        <f t="shared" si="32"/>
        <v>180</v>
      </c>
      <c r="AA39" s="11">
        <f t="shared" si="33"/>
        <v>470</v>
      </c>
      <c r="AB39" s="11">
        <f t="shared" si="34"/>
        <v>270</v>
      </c>
      <c r="AC39" s="11">
        <f t="shared" si="35"/>
        <v>727</v>
      </c>
    </row>
    <row r="40" spans="1:29" ht="12.75">
      <c r="A40" s="25">
        <f t="shared" si="27"/>
        <v>36</v>
      </c>
      <c r="B40" s="33" t="s">
        <v>93</v>
      </c>
      <c r="C40" s="34" t="s">
        <v>94</v>
      </c>
      <c r="D40" s="32">
        <v>5589.5</v>
      </c>
      <c r="E40" s="11">
        <f t="shared" si="28"/>
        <v>0.005</v>
      </c>
      <c r="F40" s="28">
        <f t="shared" si="36"/>
        <v>160039</v>
      </c>
      <c r="G40" s="8">
        <f t="shared" si="9"/>
        <v>160040</v>
      </c>
      <c r="H40" s="11">
        <f t="shared" si="10"/>
        <v>84519</v>
      </c>
      <c r="I40" s="11">
        <f t="shared" si="11"/>
        <v>17073</v>
      </c>
      <c r="J40" s="11">
        <f t="shared" si="12"/>
        <v>772</v>
      </c>
      <c r="K40" s="11">
        <f t="shared" si="13"/>
        <v>1025</v>
      </c>
      <c r="L40" s="11">
        <f t="shared" si="14"/>
        <v>670</v>
      </c>
      <c r="M40" s="11">
        <f t="shared" si="15"/>
        <v>1170</v>
      </c>
      <c r="N40" s="11">
        <f t="shared" si="16"/>
        <v>550</v>
      </c>
      <c r="O40" s="11">
        <f t="shared" si="17"/>
        <v>550</v>
      </c>
      <c r="P40" s="11">
        <f t="shared" si="18"/>
        <v>492</v>
      </c>
      <c r="Q40" s="11">
        <f t="shared" si="19"/>
        <v>120</v>
      </c>
      <c r="R40" s="11">
        <f t="shared" si="20"/>
        <v>1980</v>
      </c>
      <c r="S40" s="11">
        <f t="shared" si="21"/>
        <v>45906</v>
      </c>
      <c r="T40" s="11">
        <f t="shared" si="22"/>
        <v>72</v>
      </c>
      <c r="U40" s="11">
        <f t="shared" si="23"/>
        <v>1920</v>
      </c>
      <c r="V40" s="11">
        <f t="shared" si="24"/>
        <v>372</v>
      </c>
      <c r="W40" s="11">
        <f t="shared" si="29"/>
        <v>210</v>
      </c>
      <c r="X40" s="11">
        <f t="shared" si="30"/>
        <v>287</v>
      </c>
      <c r="Y40" s="11">
        <f t="shared" si="31"/>
        <v>979</v>
      </c>
      <c r="Z40" s="11">
        <f t="shared" si="32"/>
        <v>150</v>
      </c>
      <c r="AA40" s="11">
        <f t="shared" si="33"/>
        <v>392</v>
      </c>
      <c r="AB40" s="11">
        <f t="shared" si="34"/>
        <v>225</v>
      </c>
      <c r="AC40" s="11">
        <f t="shared" si="35"/>
        <v>606</v>
      </c>
    </row>
    <row r="41" spans="1:29" ht="13.5" customHeight="1">
      <c r="A41" s="25">
        <f t="shared" si="27"/>
        <v>37</v>
      </c>
      <c r="B41" s="33" t="s">
        <v>95</v>
      </c>
      <c r="C41" s="34" t="s">
        <v>96</v>
      </c>
      <c r="D41" s="32">
        <v>4514.55</v>
      </c>
      <c r="E41" s="11">
        <f t="shared" si="28"/>
        <v>0.004</v>
      </c>
      <c r="F41" s="28">
        <f t="shared" si="36"/>
        <v>128031</v>
      </c>
      <c r="G41" s="8">
        <f t="shared" si="9"/>
        <v>128033</v>
      </c>
      <c r="H41" s="11">
        <f t="shared" si="10"/>
        <v>67615</v>
      </c>
      <c r="I41" s="11">
        <f t="shared" si="11"/>
        <v>13658</v>
      </c>
      <c r="J41" s="11">
        <f t="shared" si="12"/>
        <v>618</v>
      </c>
      <c r="K41" s="11">
        <f t="shared" si="13"/>
        <v>820</v>
      </c>
      <c r="L41" s="11">
        <f t="shared" si="14"/>
        <v>536</v>
      </c>
      <c r="M41" s="11">
        <f t="shared" si="15"/>
        <v>936</v>
      </c>
      <c r="N41" s="11">
        <f t="shared" si="16"/>
        <v>440</v>
      </c>
      <c r="O41" s="11">
        <f t="shared" si="17"/>
        <v>440</v>
      </c>
      <c r="P41" s="11">
        <f t="shared" si="18"/>
        <v>394</v>
      </c>
      <c r="Q41" s="11">
        <f t="shared" si="19"/>
        <v>96</v>
      </c>
      <c r="R41" s="11">
        <f t="shared" si="20"/>
        <v>1584</v>
      </c>
      <c r="S41" s="11">
        <f t="shared" si="21"/>
        <v>36725</v>
      </c>
      <c r="T41" s="11">
        <f t="shared" si="22"/>
        <v>58</v>
      </c>
      <c r="U41" s="11">
        <f t="shared" si="23"/>
        <v>1536</v>
      </c>
      <c r="V41" s="11">
        <f t="shared" si="24"/>
        <v>298</v>
      </c>
      <c r="W41" s="11">
        <f t="shared" si="29"/>
        <v>168</v>
      </c>
      <c r="X41" s="11">
        <f t="shared" si="30"/>
        <v>229</v>
      </c>
      <c r="Y41" s="11">
        <f t="shared" si="31"/>
        <v>783</v>
      </c>
      <c r="Z41" s="11">
        <f t="shared" si="32"/>
        <v>120</v>
      </c>
      <c r="AA41" s="11">
        <f t="shared" si="33"/>
        <v>314</v>
      </c>
      <c r="AB41" s="11">
        <f t="shared" si="34"/>
        <v>180</v>
      </c>
      <c r="AC41" s="11">
        <f t="shared" si="35"/>
        <v>485</v>
      </c>
    </row>
    <row r="42" spans="1:29" ht="12.75">
      <c r="A42" s="25">
        <f t="shared" si="27"/>
        <v>38</v>
      </c>
      <c r="B42" s="33" t="s">
        <v>97</v>
      </c>
      <c r="C42" s="34" t="s">
        <v>98</v>
      </c>
      <c r="D42" s="32">
        <v>5280.4</v>
      </c>
      <c r="E42" s="11">
        <f t="shared" si="28"/>
        <v>0.005</v>
      </c>
      <c r="F42" s="28">
        <f t="shared" si="36"/>
        <v>160039</v>
      </c>
      <c r="G42" s="8">
        <f t="shared" si="9"/>
        <v>160040</v>
      </c>
      <c r="H42" s="11">
        <f t="shared" si="10"/>
        <v>84519</v>
      </c>
      <c r="I42" s="11">
        <f t="shared" si="11"/>
        <v>17073</v>
      </c>
      <c r="J42" s="11">
        <f t="shared" si="12"/>
        <v>772</v>
      </c>
      <c r="K42" s="11">
        <f t="shared" si="13"/>
        <v>1025</v>
      </c>
      <c r="L42" s="11">
        <f t="shared" si="14"/>
        <v>670</v>
      </c>
      <c r="M42" s="11">
        <f t="shared" si="15"/>
        <v>1170</v>
      </c>
      <c r="N42" s="11">
        <f t="shared" si="16"/>
        <v>550</v>
      </c>
      <c r="O42" s="11">
        <f t="shared" si="17"/>
        <v>550</v>
      </c>
      <c r="P42" s="11">
        <f t="shared" si="18"/>
        <v>492</v>
      </c>
      <c r="Q42" s="11">
        <f t="shared" si="19"/>
        <v>120</v>
      </c>
      <c r="R42" s="11">
        <f t="shared" si="20"/>
        <v>1980</v>
      </c>
      <c r="S42" s="11">
        <f t="shared" si="21"/>
        <v>45906</v>
      </c>
      <c r="T42" s="11">
        <f t="shared" si="22"/>
        <v>72</v>
      </c>
      <c r="U42" s="11">
        <f t="shared" si="23"/>
        <v>1920</v>
      </c>
      <c r="V42" s="11">
        <f t="shared" si="24"/>
        <v>372</v>
      </c>
      <c r="W42" s="11">
        <f t="shared" si="29"/>
        <v>210</v>
      </c>
      <c r="X42" s="11">
        <f t="shared" si="30"/>
        <v>287</v>
      </c>
      <c r="Y42" s="11">
        <f t="shared" si="31"/>
        <v>979</v>
      </c>
      <c r="Z42" s="11">
        <f t="shared" si="32"/>
        <v>150</v>
      </c>
      <c r="AA42" s="11">
        <f t="shared" si="33"/>
        <v>392</v>
      </c>
      <c r="AB42" s="11">
        <f t="shared" si="34"/>
        <v>225</v>
      </c>
      <c r="AC42" s="11">
        <f t="shared" si="35"/>
        <v>606</v>
      </c>
    </row>
    <row r="43" spans="1:29" ht="12.75">
      <c r="A43" s="25">
        <f t="shared" si="27"/>
        <v>39</v>
      </c>
      <c r="B43" s="33" t="s">
        <v>99</v>
      </c>
      <c r="C43" s="34" t="s">
        <v>100</v>
      </c>
      <c r="D43" s="32">
        <v>5280.3</v>
      </c>
      <c r="E43" s="11">
        <f t="shared" si="28"/>
        <v>0.005</v>
      </c>
      <c r="F43" s="28">
        <f t="shared" si="36"/>
        <v>160039</v>
      </c>
      <c r="G43" s="8">
        <f t="shared" si="9"/>
        <v>160040</v>
      </c>
      <c r="H43" s="11">
        <f t="shared" si="10"/>
        <v>84519</v>
      </c>
      <c r="I43" s="11">
        <f t="shared" si="11"/>
        <v>17073</v>
      </c>
      <c r="J43" s="11">
        <f t="shared" si="12"/>
        <v>772</v>
      </c>
      <c r="K43" s="11">
        <f t="shared" si="13"/>
        <v>1025</v>
      </c>
      <c r="L43" s="11">
        <f t="shared" si="14"/>
        <v>670</v>
      </c>
      <c r="M43" s="11">
        <f t="shared" si="15"/>
        <v>1170</v>
      </c>
      <c r="N43" s="11">
        <f t="shared" si="16"/>
        <v>550</v>
      </c>
      <c r="O43" s="11">
        <f t="shared" si="17"/>
        <v>550</v>
      </c>
      <c r="P43" s="11">
        <f t="shared" si="18"/>
        <v>492</v>
      </c>
      <c r="Q43" s="11">
        <f t="shared" si="19"/>
        <v>120</v>
      </c>
      <c r="R43" s="11">
        <f t="shared" si="20"/>
        <v>1980</v>
      </c>
      <c r="S43" s="11">
        <f t="shared" si="21"/>
        <v>45906</v>
      </c>
      <c r="T43" s="11">
        <f t="shared" si="22"/>
        <v>72</v>
      </c>
      <c r="U43" s="11">
        <f t="shared" si="23"/>
        <v>1920</v>
      </c>
      <c r="V43" s="11">
        <f t="shared" si="24"/>
        <v>372</v>
      </c>
      <c r="W43" s="11">
        <f t="shared" si="29"/>
        <v>210</v>
      </c>
      <c r="X43" s="11">
        <f t="shared" si="30"/>
        <v>287</v>
      </c>
      <c r="Y43" s="11">
        <f t="shared" si="31"/>
        <v>979</v>
      </c>
      <c r="Z43" s="11">
        <f t="shared" si="32"/>
        <v>150</v>
      </c>
      <c r="AA43" s="11">
        <f t="shared" si="33"/>
        <v>392</v>
      </c>
      <c r="AB43" s="11">
        <f t="shared" si="34"/>
        <v>225</v>
      </c>
      <c r="AC43" s="11">
        <f t="shared" si="35"/>
        <v>606</v>
      </c>
    </row>
    <row r="44" spans="1:29" ht="12.75">
      <c r="A44" s="25">
        <f t="shared" si="27"/>
        <v>40</v>
      </c>
      <c r="B44" s="33" t="s">
        <v>101</v>
      </c>
      <c r="C44" s="34" t="s">
        <v>102</v>
      </c>
      <c r="D44" s="32">
        <v>29621.16</v>
      </c>
      <c r="E44" s="11">
        <f t="shared" si="28"/>
        <v>0.029</v>
      </c>
      <c r="F44" s="28">
        <f t="shared" si="36"/>
        <v>928228</v>
      </c>
      <c r="G44" s="8">
        <f t="shared" si="9"/>
        <v>928227</v>
      </c>
      <c r="H44" s="11">
        <f t="shared" si="10"/>
        <v>490208</v>
      </c>
      <c r="I44" s="11">
        <f t="shared" si="11"/>
        <v>99022</v>
      </c>
      <c r="J44" s="11">
        <f t="shared" si="12"/>
        <v>4478</v>
      </c>
      <c r="K44" s="11">
        <f t="shared" si="13"/>
        <v>5944</v>
      </c>
      <c r="L44" s="11">
        <f t="shared" si="14"/>
        <v>3888</v>
      </c>
      <c r="M44" s="11">
        <f t="shared" si="15"/>
        <v>6786</v>
      </c>
      <c r="N44" s="11">
        <f t="shared" si="16"/>
        <v>3191</v>
      </c>
      <c r="O44" s="11">
        <f t="shared" si="17"/>
        <v>3191</v>
      </c>
      <c r="P44" s="11">
        <f t="shared" si="18"/>
        <v>2854</v>
      </c>
      <c r="Q44" s="11">
        <f t="shared" si="19"/>
        <v>696</v>
      </c>
      <c r="R44" s="11">
        <f t="shared" si="20"/>
        <v>11484</v>
      </c>
      <c r="S44" s="11">
        <f t="shared" si="21"/>
        <v>266254</v>
      </c>
      <c r="T44" s="11">
        <f t="shared" si="22"/>
        <v>418</v>
      </c>
      <c r="U44" s="11">
        <f t="shared" si="23"/>
        <v>11136</v>
      </c>
      <c r="V44" s="11">
        <f t="shared" si="24"/>
        <v>2158</v>
      </c>
      <c r="W44" s="11">
        <f t="shared" si="29"/>
        <v>1218</v>
      </c>
      <c r="X44" s="11">
        <f t="shared" si="30"/>
        <v>1662</v>
      </c>
      <c r="Y44" s="11">
        <f t="shared" si="31"/>
        <v>5678</v>
      </c>
      <c r="Z44" s="11">
        <f t="shared" si="32"/>
        <v>870</v>
      </c>
      <c r="AA44" s="11">
        <f t="shared" si="33"/>
        <v>2273</v>
      </c>
      <c r="AB44" s="11">
        <f t="shared" si="34"/>
        <v>1305</v>
      </c>
      <c r="AC44" s="11">
        <f t="shared" si="35"/>
        <v>3513</v>
      </c>
    </row>
    <row r="45" spans="1:29" ht="12.75">
      <c r="A45" s="25">
        <f t="shared" si="27"/>
        <v>41</v>
      </c>
      <c r="B45" s="33" t="s">
        <v>103</v>
      </c>
      <c r="C45" s="34" t="s">
        <v>104</v>
      </c>
      <c r="D45" s="32">
        <v>17704.1</v>
      </c>
      <c r="E45" s="11">
        <f t="shared" si="28"/>
        <v>0.017</v>
      </c>
      <c r="F45" s="28">
        <f t="shared" si="36"/>
        <v>544133</v>
      </c>
      <c r="G45" s="8">
        <f t="shared" si="9"/>
        <v>544134</v>
      </c>
      <c r="H45" s="11">
        <f t="shared" si="10"/>
        <v>287363</v>
      </c>
      <c r="I45" s="11">
        <f t="shared" si="11"/>
        <v>58047</v>
      </c>
      <c r="J45" s="11">
        <f t="shared" si="12"/>
        <v>2625</v>
      </c>
      <c r="K45" s="11">
        <f t="shared" si="13"/>
        <v>3485</v>
      </c>
      <c r="L45" s="11">
        <f t="shared" si="14"/>
        <v>2279</v>
      </c>
      <c r="M45" s="11">
        <f t="shared" si="15"/>
        <v>3978</v>
      </c>
      <c r="N45" s="11">
        <f t="shared" si="16"/>
        <v>1871</v>
      </c>
      <c r="O45" s="11">
        <f t="shared" si="17"/>
        <v>1871</v>
      </c>
      <c r="P45" s="11">
        <f t="shared" si="18"/>
        <v>1673</v>
      </c>
      <c r="Q45" s="11">
        <f t="shared" si="19"/>
        <v>408</v>
      </c>
      <c r="R45" s="11">
        <f t="shared" si="20"/>
        <v>6732</v>
      </c>
      <c r="S45" s="11">
        <f t="shared" si="21"/>
        <v>156080</v>
      </c>
      <c r="T45" s="11">
        <f t="shared" si="22"/>
        <v>245</v>
      </c>
      <c r="U45" s="11">
        <f t="shared" si="23"/>
        <v>6528</v>
      </c>
      <c r="V45" s="11">
        <f t="shared" si="24"/>
        <v>1265</v>
      </c>
      <c r="W45" s="11">
        <f t="shared" si="29"/>
        <v>714</v>
      </c>
      <c r="X45" s="11">
        <f t="shared" si="30"/>
        <v>974</v>
      </c>
      <c r="Y45" s="11">
        <f t="shared" si="31"/>
        <v>3329</v>
      </c>
      <c r="Z45" s="11">
        <f t="shared" si="32"/>
        <v>510</v>
      </c>
      <c r="AA45" s="11">
        <f t="shared" si="33"/>
        <v>1333</v>
      </c>
      <c r="AB45" s="11">
        <f t="shared" si="34"/>
        <v>765</v>
      </c>
      <c r="AC45" s="11">
        <f t="shared" si="35"/>
        <v>2059</v>
      </c>
    </row>
    <row r="46" spans="1:29" ht="12.75">
      <c r="A46" s="25">
        <f t="shared" si="27"/>
        <v>42</v>
      </c>
      <c r="B46" s="33" t="s">
        <v>105</v>
      </c>
      <c r="C46" s="34" t="s">
        <v>106</v>
      </c>
      <c r="D46" s="32">
        <v>14216.5</v>
      </c>
      <c r="E46" s="11">
        <f t="shared" si="28"/>
        <v>0.014</v>
      </c>
      <c r="F46" s="28">
        <f t="shared" si="36"/>
        <v>448110</v>
      </c>
      <c r="G46" s="8">
        <f t="shared" si="9"/>
        <v>448111</v>
      </c>
      <c r="H46" s="11">
        <f t="shared" si="10"/>
        <v>236652</v>
      </c>
      <c r="I46" s="11">
        <f t="shared" si="11"/>
        <v>47804</v>
      </c>
      <c r="J46" s="11">
        <f t="shared" si="12"/>
        <v>2162</v>
      </c>
      <c r="K46" s="11">
        <f t="shared" si="13"/>
        <v>2870</v>
      </c>
      <c r="L46" s="11">
        <f t="shared" si="14"/>
        <v>1877</v>
      </c>
      <c r="M46" s="11">
        <f t="shared" si="15"/>
        <v>3276</v>
      </c>
      <c r="N46" s="11">
        <f t="shared" si="16"/>
        <v>1540</v>
      </c>
      <c r="O46" s="11">
        <f t="shared" si="17"/>
        <v>1541</v>
      </c>
      <c r="P46" s="11">
        <f t="shared" si="18"/>
        <v>1378</v>
      </c>
      <c r="Q46" s="11">
        <f t="shared" si="19"/>
        <v>336</v>
      </c>
      <c r="R46" s="11">
        <f t="shared" si="20"/>
        <v>5544</v>
      </c>
      <c r="S46" s="11">
        <f t="shared" si="21"/>
        <v>128536</v>
      </c>
      <c r="T46" s="11">
        <f t="shared" si="22"/>
        <v>202</v>
      </c>
      <c r="U46" s="11">
        <f t="shared" si="23"/>
        <v>5376</v>
      </c>
      <c r="V46" s="11">
        <f t="shared" si="24"/>
        <v>1042</v>
      </c>
      <c r="W46" s="11">
        <f t="shared" si="29"/>
        <v>588</v>
      </c>
      <c r="X46" s="11">
        <f t="shared" si="30"/>
        <v>802</v>
      </c>
      <c r="Y46" s="11">
        <f t="shared" si="31"/>
        <v>2741</v>
      </c>
      <c r="Z46" s="11">
        <f t="shared" si="32"/>
        <v>420</v>
      </c>
      <c r="AA46" s="11">
        <f t="shared" si="33"/>
        <v>1098</v>
      </c>
      <c r="AB46" s="11">
        <f t="shared" si="34"/>
        <v>630</v>
      </c>
      <c r="AC46" s="11">
        <f t="shared" si="35"/>
        <v>1696</v>
      </c>
    </row>
    <row r="47" spans="1:29" ht="12.75">
      <c r="A47" s="25">
        <f t="shared" si="27"/>
        <v>43</v>
      </c>
      <c r="B47" s="33" t="s">
        <v>107</v>
      </c>
      <c r="C47" s="34" t="s">
        <v>108</v>
      </c>
      <c r="D47" s="32">
        <v>10578.18</v>
      </c>
      <c r="E47" s="11">
        <f t="shared" si="28"/>
        <v>0.01</v>
      </c>
      <c r="F47" s="28">
        <f t="shared" si="36"/>
        <v>320078</v>
      </c>
      <c r="G47" s="8">
        <f t="shared" si="9"/>
        <v>320077</v>
      </c>
      <c r="H47" s="11">
        <f t="shared" si="10"/>
        <v>169037</v>
      </c>
      <c r="I47" s="11">
        <f t="shared" si="11"/>
        <v>34145</v>
      </c>
      <c r="J47" s="11">
        <f t="shared" si="12"/>
        <v>1544</v>
      </c>
      <c r="K47" s="11">
        <f t="shared" si="13"/>
        <v>2050</v>
      </c>
      <c r="L47" s="11">
        <f t="shared" si="14"/>
        <v>1341</v>
      </c>
      <c r="M47" s="11">
        <f t="shared" si="15"/>
        <v>2340</v>
      </c>
      <c r="N47" s="11">
        <f t="shared" si="16"/>
        <v>1100</v>
      </c>
      <c r="O47" s="11">
        <f t="shared" si="17"/>
        <v>1100</v>
      </c>
      <c r="P47" s="11">
        <f t="shared" si="18"/>
        <v>984</v>
      </c>
      <c r="Q47" s="11">
        <f t="shared" si="19"/>
        <v>240</v>
      </c>
      <c r="R47" s="11">
        <f t="shared" si="20"/>
        <v>3960</v>
      </c>
      <c r="S47" s="11">
        <f t="shared" si="21"/>
        <v>91812</v>
      </c>
      <c r="T47" s="11">
        <f t="shared" si="22"/>
        <v>144</v>
      </c>
      <c r="U47" s="11">
        <f t="shared" si="23"/>
        <v>3840</v>
      </c>
      <c r="V47" s="11">
        <f t="shared" si="24"/>
        <v>744</v>
      </c>
      <c r="W47" s="11">
        <f t="shared" si="29"/>
        <v>420</v>
      </c>
      <c r="X47" s="11">
        <f t="shared" si="30"/>
        <v>573</v>
      </c>
      <c r="Y47" s="11">
        <f t="shared" si="31"/>
        <v>1958</v>
      </c>
      <c r="Z47" s="11">
        <f t="shared" si="32"/>
        <v>300</v>
      </c>
      <c r="AA47" s="11">
        <f t="shared" si="33"/>
        <v>784</v>
      </c>
      <c r="AB47" s="11">
        <f t="shared" si="34"/>
        <v>450</v>
      </c>
      <c r="AC47" s="11">
        <f t="shared" si="35"/>
        <v>1211</v>
      </c>
    </row>
    <row r="48" spans="1:29" ht="12.75">
      <c r="A48" s="25">
        <f t="shared" si="27"/>
        <v>44</v>
      </c>
      <c r="B48" s="33" t="s">
        <v>109</v>
      </c>
      <c r="C48" s="34" t="s">
        <v>110</v>
      </c>
      <c r="D48" s="32">
        <v>5307.22</v>
      </c>
      <c r="E48" s="11">
        <f t="shared" si="28"/>
        <v>0.005</v>
      </c>
      <c r="F48" s="28">
        <f t="shared" si="36"/>
        <v>160039</v>
      </c>
      <c r="G48" s="8">
        <f t="shared" si="9"/>
        <v>160040</v>
      </c>
      <c r="H48" s="11">
        <f t="shared" si="10"/>
        <v>84519</v>
      </c>
      <c r="I48" s="11">
        <f t="shared" si="11"/>
        <v>17073</v>
      </c>
      <c r="J48" s="11">
        <f t="shared" si="12"/>
        <v>772</v>
      </c>
      <c r="K48" s="11">
        <f t="shared" si="13"/>
        <v>1025</v>
      </c>
      <c r="L48" s="11">
        <f t="shared" si="14"/>
        <v>670</v>
      </c>
      <c r="M48" s="11">
        <f t="shared" si="15"/>
        <v>1170</v>
      </c>
      <c r="N48" s="11">
        <f t="shared" si="16"/>
        <v>550</v>
      </c>
      <c r="O48" s="11">
        <f t="shared" si="17"/>
        <v>550</v>
      </c>
      <c r="P48" s="11">
        <f t="shared" si="18"/>
        <v>492</v>
      </c>
      <c r="Q48" s="11">
        <f t="shared" si="19"/>
        <v>120</v>
      </c>
      <c r="R48" s="11">
        <f t="shared" si="20"/>
        <v>1980</v>
      </c>
      <c r="S48" s="11">
        <f t="shared" si="21"/>
        <v>45906</v>
      </c>
      <c r="T48" s="11">
        <f t="shared" si="22"/>
        <v>72</v>
      </c>
      <c r="U48" s="11">
        <f t="shared" si="23"/>
        <v>1920</v>
      </c>
      <c r="V48" s="11">
        <f t="shared" si="24"/>
        <v>372</v>
      </c>
      <c r="W48" s="11">
        <f t="shared" si="29"/>
        <v>210</v>
      </c>
      <c r="X48" s="11">
        <f t="shared" si="30"/>
        <v>287</v>
      </c>
      <c r="Y48" s="11">
        <f t="shared" si="31"/>
        <v>979</v>
      </c>
      <c r="Z48" s="11">
        <f t="shared" si="32"/>
        <v>150</v>
      </c>
      <c r="AA48" s="11">
        <f t="shared" si="33"/>
        <v>392</v>
      </c>
      <c r="AB48" s="11">
        <f t="shared" si="34"/>
        <v>225</v>
      </c>
      <c r="AC48" s="11">
        <f t="shared" si="35"/>
        <v>606</v>
      </c>
    </row>
    <row r="49" spans="1:29" ht="12.75">
      <c r="A49" s="25">
        <f t="shared" si="27"/>
        <v>45</v>
      </c>
      <c r="B49" s="33" t="s">
        <v>111</v>
      </c>
      <c r="C49" s="34" t="s">
        <v>112</v>
      </c>
      <c r="D49" s="32">
        <v>5291.1</v>
      </c>
      <c r="E49" s="11">
        <f t="shared" si="28"/>
        <v>0.005</v>
      </c>
      <c r="F49" s="28">
        <f t="shared" si="36"/>
        <v>160039</v>
      </c>
      <c r="G49" s="8">
        <f t="shared" si="9"/>
        <v>160040</v>
      </c>
      <c r="H49" s="11">
        <f t="shared" si="10"/>
        <v>84519</v>
      </c>
      <c r="I49" s="11">
        <f t="shared" si="11"/>
        <v>17073</v>
      </c>
      <c r="J49" s="11">
        <f t="shared" si="12"/>
        <v>772</v>
      </c>
      <c r="K49" s="11">
        <f t="shared" si="13"/>
        <v>1025</v>
      </c>
      <c r="L49" s="11">
        <f t="shared" si="14"/>
        <v>670</v>
      </c>
      <c r="M49" s="11">
        <f t="shared" si="15"/>
        <v>1170</v>
      </c>
      <c r="N49" s="11">
        <f t="shared" si="16"/>
        <v>550</v>
      </c>
      <c r="O49" s="11">
        <f t="shared" si="17"/>
        <v>550</v>
      </c>
      <c r="P49" s="11">
        <f t="shared" si="18"/>
        <v>492</v>
      </c>
      <c r="Q49" s="11">
        <f t="shared" si="19"/>
        <v>120</v>
      </c>
      <c r="R49" s="11">
        <f t="shared" si="20"/>
        <v>1980</v>
      </c>
      <c r="S49" s="11">
        <f t="shared" si="21"/>
        <v>45906</v>
      </c>
      <c r="T49" s="11">
        <f t="shared" si="22"/>
        <v>72</v>
      </c>
      <c r="U49" s="11">
        <f t="shared" si="23"/>
        <v>1920</v>
      </c>
      <c r="V49" s="11">
        <f t="shared" si="24"/>
        <v>372</v>
      </c>
      <c r="W49" s="11">
        <f t="shared" si="29"/>
        <v>210</v>
      </c>
      <c r="X49" s="11">
        <f t="shared" si="30"/>
        <v>287</v>
      </c>
      <c r="Y49" s="11">
        <f t="shared" si="31"/>
        <v>979</v>
      </c>
      <c r="Z49" s="11">
        <f t="shared" si="32"/>
        <v>150</v>
      </c>
      <c r="AA49" s="11">
        <f t="shared" si="33"/>
        <v>392</v>
      </c>
      <c r="AB49" s="11">
        <f t="shared" si="34"/>
        <v>225</v>
      </c>
      <c r="AC49" s="11">
        <f t="shared" si="35"/>
        <v>606</v>
      </c>
    </row>
    <row r="50" spans="1:29" ht="12.75">
      <c r="A50" s="25">
        <f t="shared" si="27"/>
        <v>46</v>
      </c>
      <c r="B50" s="33" t="s">
        <v>113</v>
      </c>
      <c r="C50" s="34" t="s">
        <v>114</v>
      </c>
      <c r="D50" s="32">
        <v>5292.93</v>
      </c>
      <c r="E50" s="11">
        <f t="shared" si="28"/>
        <v>0.005</v>
      </c>
      <c r="F50" s="28">
        <f t="shared" si="36"/>
        <v>160039</v>
      </c>
      <c r="G50" s="8">
        <f t="shared" si="9"/>
        <v>160040</v>
      </c>
      <c r="H50" s="11">
        <f t="shared" si="10"/>
        <v>84519</v>
      </c>
      <c r="I50" s="11">
        <f t="shared" si="11"/>
        <v>17073</v>
      </c>
      <c r="J50" s="11">
        <f t="shared" si="12"/>
        <v>772</v>
      </c>
      <c r="K50" s="11">
        <f t="shared" si="13"/>
        <v>1025</v>
      </c>
      <c r="L50" s="11">
        <f t="shared" si="14"/>
        <v>670</v>
      </c>
      <c r="M50" s="11">
        <f t="shared" si="15"/>
        <v>1170</v>
      </c>
      <c r="N50" s="11">
        <f t="shared" si="16"/>
        <v>550</v>
      </c>
      <c r="O50" s="11">
        <f t="shared" si="17"/>
        <v>550</v>
      </c>
      <c r="P50" s="11">
        <f t="shared" si="18"/>
        <v>492</v>
      </c>
      <c r="Q50" s="11">
        <f t="shared" si="19"/>
        <v>120</v>
      </c>
      <c r="R50" s="11">
        <f t="shared" si="20"/>
        <v>1980</v>
      </c>
      <c r="S50" s="11">
        <f t="shared" si="21"/>
        <v>45906</v>
      </c>
      <c r="T50" s="11">
        <f t="shared" si="22"/>
        <v>72</v>
      </c>
      <c r="U50" s="11">
        <f t="shared" si="23"/>
        <v>1920</v>
      </c>
      <c r="V50" s="11">
        <f t="shared" si="24"/>
        <v>372</v>
      </c>
      <c r="W50" s="11">
        <f t="shared" si="29"/>
        <v>210</v>
      </c>
      <c r="X50" s="11">
        <f t="shared" si="30"/>
        <v>287</v>
      </c>
      <c r="Y50" s="11">
        <f t="shared" si="31"/>
        <v>979</v>
      </c>
      <c r="Z50" s="11">
        <f t="shared" si="32"/>
        <v>150</v>
      </c>
      <c r="AA50" s="11">
        <f t="shared" si="33"/>
        <v>392</v>
      </c>
      <c r="AB50" s="11">
        <f t="shared" si="34"/>
        <v>225</v>
      </c>
      <c r="AC50" s="11">
        <f t="shared" si="35"/>
        <v>606</v>
      </c>
    </row>
    <row r="51" spans="1:29" ht="12.75">
      <c r="A51" s="25">
        <f t="shared" si="27"/>
        <v>47</v>
      </c>
      <c r="B51" s="33" t="s">
        <v>115</v>
      </c>
      <c r="C51" s="34" t="s">
        <v>116</v>
      </c>
      <c r="D51" s="32">
        <v>6981.5</v>
      </c>
      <c r="E51" s="11">
        <f t="shared" si="28"/>
        <v>0.007</v>
      </c>
      <c r="F51" s="28">
        <f t="shared" si="36"/>
        <v>224055</v>
      </c>
      <c r="G51" s="8">
        <f t="shared" si="9"/>
        <v>224055</v>
      </c>
      <c r="H51" s="11">
        <f t="shared" si="10"/>
        <v>118326</v>
      </c>
      <c r="I51" s="11">
        <f t="shared" si="11"/>
        <v>23902</v>
      </c>
      <c r="J51" s="11">
        <f t="shared" si="12"/>
        <v>1081</v>
      </c>
      <c r="K51" s="11">
        <f t="shared" si="13"/>
        <v>1435</v>
      </c>
      <c r="L51" s="11">
        <f t="shared" si="14"/>
        <v>938</v>
      </c>
      <c r="M51" s="11">
        <f t="shared" si="15"/>
        <v>1638</v>
      </c>
      <c r="N51" s="11">
        <f t="shared" si="16"/>
        <v>770</v>
      </c>
      <c r="O51" s="11">
        <f t="shared" si="17"/>
        <v>770</v>
      </c>
      <c r="P51" s="11">
        <f t="shared" si="18"/>
        <v>689</v>
      </c>
      <c r="Q51" s="11">
        <f t="shared" si="19"/>
        <v>168</v>
      </c>
      <c r="R51" s="11">
        <f t="shared" si="20"/>
        <v>2772</v>
      </c>
      <c r="S51" s="11">
        <f t="shared" si="21"/>
        <v>64268</v>
      </c>
      <c r="T51" s="11">
        <f t="shared" si="22"/>
        <v>101</v>
      </c>
      <c r="U51" s="11">
        <f t="shared" si="23"/>
        <v>2688</v>
      </c>
      <c r="V51" s="11">
        <f t="shared" si="24"/>
        <v>521</v>
      </c>
      <c r="W51" s="11">
        <f t="shared" si="29"/>
        <v>294</v>
      </c>
      <c r="X51" s="11">
        <f t="shared" si="30"/>
        <v>401</v>
      </c>
      <c r="Y51" s="11">
        <f t="shared" si="31"/>
        <v>1371</v>
      </c>
      <c r="Z51" s="11">
        <f t="shared" si="32"/>
        <v>210</v>
      </c>
      <c r="AA51" s="11">
        <f t="shared" si="33"/>
        <v>549</v>
      </c>
      <c r="AB51" s="11">
        <f t="shared" si="34"/>
        <v>315</v>
      </c>
      <c r="AC51" s="11">
        <f t="shared" si="35"/>
        <v>848</v>
      </c>
    </row>
    <row r="52" spans="1:29" ht="12.75">
      <c r="A52" s="25">
        <f t="shared" si="27"/>
        <v>48</v>
      </c>
      <c r="B52" s="33" t="s">
        <v>117</v>
      </c>
      <c r="C52" s="34" t="s">
        <v>118</v>
      </c>
      <c r="D52" s="32">
        <v>5310.6</v>
      </c>
      <c r="E52" s="11">
        <f t="shared" si="28"/>
        <v>0.005</v>
      </c>
      <c r="F52" s="28">
        <f t="shared" si="36"/>
        <v>160039</v>
      </c>
      <c r="G52" s="8">
        <f t="shared" si="9"/>
        <v>160040</v>
      </c>
      <c r="H52" s="11">
        <f t="shared" si="10"/>
        <v>84519</v>
      </c>
      <c r="I52" s="11">
        <f t="shared" si="11"/>
        <v>17073</v>
      </c>
      <c r="J52" s="11">
        <f t="shared" si="12"/>
        <v>772</v>
      </c>
      <c r="K52" s="11">
        <f t="shared" si="13"/>
        <v>1025</v>
      </c>
      <c r="L52" s="11">
        <f t="shared" si="14"/>
        <v>670</v>
      </c>
      <c r="M52" s="11">
        <f t="shared" si="15"/>
        <v>1170</v>
      </c>
      <c r="N52" s="11">
        <f t="shared" si="16"/>
        <v>550</v>
      </c>
      <c r="O52" s="11">
        <f t="shared" si="17"/>
        <v>550</v>
      </c>
      <c r="P52" s="11">
        <f t="shared" si="18"/>
        <v>492</v>
      </c>
      <c r="Q52" s="11">
        <f t="shared" si="19"/>
        <v>120</v>
      </c>
      <c r="R52" s="11">
        <f t="shared" si="20"/>
        <v>1980</v>
      </c>
      <c r="S52" s="11">
        <f t="shared" si="21"/>
        <v>45906</v>
      </c>
      <c r="T52" s="11">
        <f t="shared" si="22"/>
        <v>72</v>
      </c>
      <c r="U52" s="11">
        <f t="shared" si="23"/>
        <v>1920</v>
      </c>
      <c r="V52" s="11">
        <f t="shared" si="24"/>
        <v>372</v>
      </c>
      <c r="W52" s="11">
        <f t="shared" si="29"/>
        <v>210</v>
      </c>
      <c r="X52" s="11">
        <f t="shared" si="30"/>
        <v>287</v>
      </c>
      <c r="Y52" s="11">
        <f t="shared" si="31"/>
        <v>979</v>
      </c>
      <c r="Z52" s="11">
        <f t="shared" si="32"/>
        <v>150</v>
      </c>
      <c r="AA52" s="11">
        <f t="shared" si="33"/>
        <v>392</v>
      </c>
      <c r="AB52" s="11">
        <f t="shared" si="34"/>
        <v>225</v>
      </c>
      <c r="AC52" s="11">
        <f t="shared" si="35"/>
        <v>606</v>
      </c>
    </row>
    <row r="53" spans="1:29" ht="12.75">
      <c r="A53" s="25">
        <f t="shared" si="27"/>
        <v>49</v>
      </c>
      <c r="B53" s="33" t="s">
        <v>119</v>
      </c>
      <c r="C53" s="34" t="s">
        <v>120</v>
      </c>
      <c r="D53" s="32">
        <v>5319.97</v>
      </c>
      <c r="E53" s="11">
        <f t="shared" si="28"/>
        <v>0.005</v>
      </c>
      <c r="F53" s="28">
        <f t="shared" si="36"/>
        <v>160039</v>
      </c>
      <c r="G53" s="8">
        <f t="shared" si="9"/>
        <v>160040</v>
      </c>
      <c r="H53" s="11">
        <f t="shared" si="10"/>
        <v>84519</v>
      </c>
      <c r="I53" s="11">
        <f t="shared" si="11"/>
        <v>17073</v>
      </c>
      <c r="J53" s="11">
        <f t="shared" si="12"/>
        <v>772</v>
      </c>
      <c r="K53" s="11">
        <f t="shared" si="13"/>
        <v>1025</v>
      </c>
      <c r="L53" s="11">
        <f t="shared" si="14"/>
        <v>670</v>
      </c>
      <c r="M53" s="11">
        <f t="shared" si="15"/>
        <v>1170</v>
      </c>
      <c r="N53" s="11">
        <f t="shared" si="16"/>
        <v>550</v>
      </c>
      <c r="O53" s="11">
        <f t="shared" si="17"/>
        <v>550</v>
      </c>
      <c r="P53" s="11">
        <f t="shared" si="18"/>
        <v>492</v>
      </c>
      <c r="Q53" s="11">
        <f t="shared" si="19"/>
        <v>120</v>
      </c>
      <c r="R53" s="11">
        <f t="shared" si="20"/>
        <v>1980</v>
      </c>
      <c r="S53" s="11">
        <f t="shared" si="21"/>
        <v>45906</v>
      </c>
      <c r="T53" s="11">
        <f t="shared" si="22"/>
        <v>72</v>
      </c>
      <c r="U53" s="11">
        <f t="shared" si="23"/>
        <v>1920</v>
      </c>
      <c r="V53" s="11">
        <f t="shared" si="24"/>
        <v>372</v>
      </c>
      <c r="W53" s="11">
        <f t="shared" si="29"/>
        <v>210</v>
      </c>
      <c r="X53" s="11">
        <f t="shared" si="30"/>
        <v>287</v>
      </c>
      <c r="Y53" s="11">
        <f t="shared" si="31"/>
        <v>979</v>
      </c>
      <c r="Z53" s="11">
        <f t="shared" si="32"/>
        <v>150</v>
      </c>
      <c r="AA53" s="11">
        <f t="shared" si="33"/>
        <v>392</v>
      </c>
      <c r="AB53" s="11">
        <f t="shared" si="34"/>
        <v>225</v>
      </c>
      <c r="AC53" s="11">
        <f t="shared" si="35"/>
        <v>606</v>
      </c>
    </row>
    <row r="54" spans="1:29" ht="12.75">
      <c r="A54" s="25">
        <f t="shared" si="27"/>
        <v>50</v>
      </c>
      <c r="B54" s="33" t="s">
        <v>121</v>
      </c>
      <c r="C54" s="34" t="s">
        <v>122</v>
      </c>
      <c r="D54" s="32">
        <v>5261.36</v>
      </c>
      <c r="E54" s="11">
        <f t="shared" si="28"/>
        <v>0.005</v>
      </c>
      <c r="F54" s="28">
        <f t="shared" si="36"/>
        <v>160039</v>
      </c>
      <c r="G54" s="8">
        <f t="shared" si="9"/>
        <v>160040</v>
      </c>
      <c r="H54" s="11">
        <f t="shared" si="10"/>
        <v>84519</v>
      </c>
      <c r="I54" s="11">
        <f t="shared" si="11"/>
        <v>17073</v>
      </c>
      <c r="J54" s="11">
        <f t="shared" si="12"/>
        <v>772</v>
      </c>
      <c r="K54" s="11">
        <f t="shared" si="13"/>
        <v>1025</v>
      </c>
      <c r="L54" s="11">
        <f t="shared" si="14"/>
        <v>670</v>
      </c>
      <c r="M54" s="11">
        <f t="shared" si="15"/>
        <v>1170</v>
      </c>
      <c r="N54" s="11">
        <f t="shared" si="16"/>
        <v>550</v>
      </c>
      <c r="O54" s="11">
        <f t="shared" si="17"/>
        <v>550</v>
      </c>
      <c r="P54" s="11">
        <f t="shared" si="18"/>
        <v>492</v>
      </c>
      <c r="Q54" s="11">
        <f t="shared" si="19"/>
        <v>120</v>
      </c>
      <c r="R54" s="11">
        <f t="shared" si="20"/>
        <v>1980</v>
      </c>
      <c r="S54" s="11">
        <f t="shared" si="21"/>
        <v>45906</v>
      </c>
      <c r="T54" s="11">
        <f t="shared" si="22"/>
        <v>72</v>
      </c>
      <c r="U54" s="11">
        <f t="shared" si="23"/>
        <v>1920</v>
      </c>
      <c r="V54" s="11">
        <f t="shared" si="24"/>
        <v>372</v>
      </c>
      <c r="W54" s="11">
        <f t="shared" si="29"/>
        <v>210</v>
      </c>
      <c r="X54" s="11">
        <f t="shared" si="30"/>
        <v>287</v>
      </c>
      <c r="Y54" s="11">
        <f t="shared" si="31"/>
        <v>979</v>
      </c>
      <c r="Z54" s="11">
        <f t="shared" si="32"/>
        <v>150</v>
      </c>
      <c r="AA54" s="11">
        <f t="shared" si="33"/>
        <v>392</v>
      </c>
      <c r="AB54" s="11">
        <f t="shared" si="34"/>
        <v>225</v>
      </c>
      <c r="AC54" s="11">
        <f t="shared" si="35"/>
        <v>606</v>
      </c>
    </row>
    <row r="55" spans="1:29" ht="20.25" customHeight="1">
      <c r="A55" s="25">
        <f t="shared" si="27"/>
        <v>51</v>
      </c>
      <c r="B55" s="35" t="s">
        <v>123</v>
      </c>
      <c r="C55" s="36" t="s">
        <v>124</v>
      </c>
      <c r="D55" s="32">
        <v>20516.8</v>
      </c>
      <c r="E55" s="11">
        <f t="shared" si="28"/>
        <v>0.02</v>
      </c>
      <c r="F55" s="28">
        <f t="shared" si="36"/>
        <v>640157</v>
      </c>
      <c r="G55" s="8">
        <f t="shared" si="9"/>
        <v>640157</v>
      </c>
      <c r="H55" s="11">
        <f t="shared" si="10"/>
        <v>338075</v>
      </c>
      <c r="I55" s="11">
        <f t="shared" si="11"/>
        <v>68291</v>
      </c>
      <c r="J55" s="11">
        <f t="shared" si="12"/>
        <v>3088</v>
      </c>
      <c r="K55" s="11">
        <f t="shared" si="13"/>
        <v>4100</v>
      </c>
      <c r="L55" s="11">
        <f t="shared" si="14"/>
        <v>2681</v>
      </c>
      <c r="M55" s="11">
        <f t="shared" si="15"/>
        <v>4680</v>
      </c>
      <c r="N55" s="11">
        <f t="shared" si="16"/>
        <v>2201</v>
      </c>
      <c r="O55" s="11">
        <f t="shared" si="17"/>
        <v>2201</v>
      </c>
      <c r="P55" s="11">
        <f t="shared" si="18"/>
        <v>1968</v>
      </c>
      <c r="Q55" s="11">
        <f t="shared" si="19"/>
        <v>480</v>
      </c>
      <c r="R55" s="11">
        <f t="shared" si="20"/>
        <v>7920</v>
      </c>
      <c r="S55" s="11">
        <f t="shared" si="21"/>
        <v>183623</v>
      </c>
      <c r="T55" s="11">
        <f t="shared" si="22"/>
        <v>288</v>
      </c>
      <c r="U55" s="11">
        <f t="shared" si="23"/>
        <v>7680</v>
      </c>
      <c r="V55" s="11">
        <f t="shared" si="24"/>
        <v>1488</v>
      </c>
      <c r="W55" s="11">
        <f t="shared" si="29"/>
        <v>840</v>
      </c>
      <c r="X55" s="11">
        <f t="shared" si="30"/>
        <v>1146</v>
      </c>
      <c r="Y55" s="11">
        <f t="shared" si="31"/>
        <v>3916</v>
      </c>
      <c r="Z55" s="11">
        <f t="shared" si="32"/>
        <v>600</v>
      </c>
      <c r="AA55" s="11">
        <f t="shared" si="33"/>
        <v>1568</v>
      </c>
      <c r="AB55" s="11">
        <f t="shared" si="34"/>
        <v>900</v>
      </c>
      <c r="AC55" s="11">
        <f t="shared" si="35"/>
        <v>2423</v>
      </c>
    </row>
    <row r="56" spans="1:29" ht="12.75">
      <c r="A56" s="25">
        <f t="shared" si="27"/>
        <v>52</v>
      </c>
      <c r="B56" s="33" t="s">
        <v>125</v>
      </c>
      <c r="C56" s="34" t="s">
        <v>126</v>
      </c>
      <c r="D56" s="32">
        <v>5797.9</v>
      </c>
      <c r="E56" s="11">
        <f t="shared" si="28"/>
        <v>0.006</v>
      </c>
      <c r="F56" s="28">
        <f t="shared" si="36"/>
        <v>192047</v>
      </c>
      <c r="G56" s="8">
        <f t="shared" si="9"/>
        <v>192044</v>
      </c>
      <c r="H56" s="11">
        <f t="shared" si="10"/>
        <v>101422</v>
      </c>
      <c r="I56" s="11">
        <f t="shared" si="11"/>
        <v>20487</v>
      </c>
      <c r="J56" s="11">
        <f t="shared" si="12"/>
        <v>926</v>
      </c>
      <c r="K56" s="11">
        <f t="shared" si="13"/>
        <v>1230</v>
      </c>
      <c r="L56" s="11">
        <f t="shared" si="14"/>
        <v>804</v>
      </c>
      <c r="M56" s="11">
        <f t="shared" si="15"/>
        <v>1404</v>
      </c>
      <c r="N56" s="11">
        <f t="shared" si="16"/>
        <v>660</v>
      </c>
      <c r="O56" s="11">
        <f t="shared" si="17"/>
        <v>660</v>
      </c>
      <c r="P56" s="11">
        <f t="shared" si="18"/>
        <v>590</v>
      </c>
      <c r="Q56" s="11">
        <f t="shared" si="19"/>
        <v>144</v>
      </c>
      <c r="R56" s="11">
        <f t="shared" si="20"/>
        <v>2376</v>
      </c>
      <c r="S56" s="11">
        <f t="shared" si="21"/>
        <v>55087</v>
      </c>
      <c r="T56" s="11">
        <f t="shared" si="22"/>
        <v>86</v>
      </c>
      <c r="U56" s="11">
        <f t="shared" si="23"/>
        <v>2304</v>
      </c>
      <c r="V56" s="11">
        <f t="shared" si="24"/>
        <v>446</v>
      </c>
      <c r="W56" s="11">
        <f t="shared" si="29"/>
        <v>252</v>
      </c>
      <c r="X56" s="11">
        <f t="shared" si="30"/>
        <v>344</v>
      </c>
      <c r="Y56" s="11">
        <f t="shared" si="31"/>
        <v>1175</v>
      </c>
      <c r="Z56" s="11">
        <f t="shared" si="32"/>
        <v>180</v>
      </c>
      <c r="AA56" s="11">
        <f t="shared" si="33"/>
        <v>470</v>
      </c>
      <c r="AB56" s="11">
        <f t="shared" si="34"/>
        <v>270</v>
      </c>
      <c r="AC56" s="11">
        <f t="shared" si="35"/>
        <v>727</v>
      </c>
    </row>
    <row r="57" spans="1:29" ht="12.75">
      <c r="A57" s="25">
        <f t="shared" si="27"/>
        <v>53</v>
      </c>
      <c r="B57" s="33" t="s">
        <v>127</v>
      </c>
      <c r="C57" s="34" t="s">
        <v>128</v>
      </c>
      <c r="D57" s="32">
        <v>25982.3</v>
      </c>
      <c r="E57" s="11">
        <f t="shared" si="28"/>
        <v>0.025</v>
      </c>
      <c r="F57" s="28">
        <f t="shared" si="36"/>
        <v>800196</v>
      </c>
      <c r="G57" s="8">
        <f t="shared" si="9"/>
        <v>800196</v>
      </c>
      <c r="H57" s="11">
        <f t="shared" si="10"/>
        <v>422593</v>
      </c>
      <c r="I57" s="11">
        <f t="shared" si="11"/>
        <v>85364</v>
      </c>
      <c r="J57" s="11">
        <f t="shared" si="12"/>
        <v>3860</v>
      </c>
      <c r="K57" s="11">
        <f t="shared" si="13"/>
        <v>5124</v>
      </c>
      <c r="L57" s="11">
        <f t="shared" si="14"/>
        <v>3352</v>
      </c>
      <c r="M57" s="11">
        <f t="shared" si="15"/>
        <v>5850</v>
      </c>
      <c r="N57" s="11">
        <f t="shared" si="16"/>
        <v>2751</v>
      </c>
      <c r="O57" s="11">
        <f t="shared" si="17"/>
        <v>2751</v>
      </c>
      <c r="P57" s="11">
        <f t="shared" si="18"/>
        <v>2460</v>
      </c>
      <c r="Q57" s="11">
        <f t="shared" si="19"/>
        <v>600</v>
      </c>
      <c r="R57" s="11">
        <f t="shared" si="20"/>
        <v>9900</v>
      </c>
      <c r="S57" s="11">
        <f t="shared" si="21"/>
        <v>229529</v>
      </c>
      <c r="T57" s="11">
        <f t="shared" si="22"/>
        <v>360</v>
      </c>
      <c r="U57" s="11">
        <f t="shared" si="23"/>
        <v>9600</v>
      </c>
      <c r="V57" s="11">
        <f t="shared" si="24"/>
        <v>1860</v>
      </c>
      <c r="W57" s="11">
        <f t="shared" si="29"/>
        <v>1050</v>
      </c>
      <c r="X57" s="11">
        <f t="shared" si="30"/>
        <v>1433</v>
      </c>
      <c r="Y57" s="11">
        <f t="shared" si="31"/>
        <v>4895</v>
      </c>
      <c r="Z57" s="11">
        <f t="shared" si="32"/>
        <v>750</v>
      </c>
      <c r="AA57" s="11">
        <f t="shared" si="33"/>
        <v>1960</v>
      </c>
      <c r="AB57" s="11">
        <f t="shared" si="34"/>
        <v>1125</v>
      </c>
      <c r="AC57" s="11">
        <f t="shared" si="35"/>
        <v>3029</v>
      </c>
    </row>
    <row r="58" spans="1:29" ht="24">
      <c r="A58" s="25">
        <f t="shared" si="27"/>
        <v>54</v>
      </c>
      <c r="B58" s="33" t="s">
        <v>129</v>
      </c>
      <c r="C58" s="34" t="s">
        <v>130</v>
      </c>
      <c r="D58" s="32">
        <v>844.29</v>
      </c>
      <c r="E58" s="11">
        <f t="shared" si="28"/>
        <v>0.001</v>
      </c>
      <c r="F58" s="28">
        <f t="shared" si="36"/>
        <v>32008</v>
      </c>
      <c r="G58" s="8">
        <f t="shared" si="9"/>
        <v>32006</v>
      </c>
      <c r="H58" s="11">
        <f t="shared" si="10"/>
        <v>16904</v>
      </c>
      <c r="I58" s="11">
        <f t="shared" si="11"/>
        <v>3415</v>
      </c>
      <c r="J58" s="11">
        <f t="shared" si="12"/>
        <v>154</v>
      </c>
      <c r="K58" s="11">
        <f t="shared" si="13"/>
        <v>205</v>
      </c>
      <c r="L58" s="11">
        <f t="shared" si="14"/>
        <v>134</v>
      </c>
      <c r="M58" s="11">
        <f t="shared" si="15"/>
        <v>234</v>
      </c>
      <c r="N58" s="11">
        <f t="shared" si="16"/>
        <v>110</v>
      </c>
      <c r="O58" s="11">
        <f t="shared" si="17"/>
        <v>110</v>
      </c>
      <c r="P58" s="11">
        <f t="shared" si="18"/>
        <v>98</v>
      </c>
      <c r="Q58" s="11">
        <f t="shared" si="19"/>
        <v>24</v>
      </c>
      <c r="R58" s="11">
        <f t="shared" si="20"/>
        <v>396</v>
      </c>
      <c r="S58" s="11">
        <f t="shared" si="21"/>
        <v>9181</v>
      </c>
      <c r="T58" s="11">
        <f t="shared" si="22"/>
        <v>14</v>
      </c>
      <c r="U58" s="11">
        <f t="shared" si="23"/>
        <v>384</v>
      </c>
      <c r="V58" s="11">
        <f t="shared" si="24"/>
        <v>74</v>
      </c>
      <c r="W58" s="11">
        <f t="shared" si="29"/>
        <v>42</v>
      </c>
      <c r="X58" s="11">
        <f t="shared" si="30"/>
        <v>57</v>
      </c>
      <c r="Y58" s="11">
        <f t="shared" si="31"/>
        <v>196</v>
      </c>
      <c r="Z58" s="11">
        <f t="shared" si="32"/>
        <v>30</v>
      </c>
      <c r="AA58" s="11">
        <f t="shared" si="33"/>
        <v>78</v>
      </c>
      <c r="AB58" s="11">
        <f t="shared" si="34"/>
        <v>45</v>
      </c>
      <c r="AC58" s="11">
        <f t="shared" si="35"/>
        <v>121</v>
      </c>
    </row>
    <row r="59" spans="1:29" ht="12.75">
      <c r="A59" s="25">
        <f t="shared" si="27"/>
        <v>55</v>
      </c>
      <c r="B59" s="33" t="s">
        <v>131</v>
      </c>
      <c r="C59" s="34" t="s">
        <v>132</v>
      </c>
      <c r="D59" s="32">
        <v>55201.4</v>
      </c>
      <c r="E59" s="11">
        <f t="shared" si="28"/>
        <v>0.054</v>
      </c>
      <c r="F59" s="28">
        <f t="shared" si="36"/>
        <v>1728424</v>
      </c>
      <c r="G59" s="8">
        <f t="shared" si="9"/>
        <v>1728425</v>
      </c>
      <c r="H59" s="11">
        <f t="shared" si="10"/>
        <v>912801</v>
      </c>
      <c r="I59" s="11">
        <f t="shared" si="11"/>
        <v>184386</v>
      </c>
      <c r="J59" s="11">
        <f t="shared" si="12"/>
        <v>8338</v>
      </c>
      <c r="K59" s="11">
        <f t="shared" si="13"/>
        <v>11069</v>
      </c>
      <c r="L59" s="11">
        <f t="shared" si="14"/>
        <v>7240</v>
      </c>
      <c r="M59" s="11">
        <f t="shared" si="15"/>
        <v>12636</v>
      </c>
      <c r="N59" s="11">
        <f t="shared" si="16"/>
        <v>5942</v>
      </c>
      <c r="O59" s="11">
        <f t="shared" si="17"/>
        <v>5942</v>
      </c>
      <c r="P59" s="11">
        <f t="shared" si="18"/>
        <v>5314</v>
      </c>
      <c r="Q59" s="11">
        <f t="shared" si="19"/>
        <v>1296</v>
      </c>
      <c r="R59" s="11">
        <f t="shared" si="20"/>
        <v>21384</v>
      </c>
      <c r="S59" s="11">
        <f t="shared" si="21"/>
        <v>495783</v>
      </c>
      <c r="T59" s="11">
        <f t="shared" si="22"/>
        <v>778</v>
      </c>
      <c r="U59" s="11">
        <f t="shared" si="23"/>
        <v>20736</v>
      </c>
      <c r="V59" s="11">
        <f t="shared" si="24"/>
        <v>4018</v>
      </c>
      <c r="W59" s="11">
        <f t="shared" si="29"/>
        <v>2268</v>
      </c>
      <c r="X59" s="11">
        <f t="shared" si="30"/>
        <v>3095</v>
      </c>
      <c r="Y59" s="11">
        <f t="shared" si="31"/>
        <v>10574</v>
      </c>
      <c r="Z59" s="11">
        <f t="shared" si="32"/>
        <v>1620</v>
      </c>
      <c r="AA59" s="11">
        <f t="shared" si="33"/>
        <v>4233</v>
      </c>
      <c r="AB59" s="11">
        <f t="shared" si="34"/>
        <v>2430</v>
      </c>
      <c r="AC59" s="11">
        <f t="shared" si="35"/>
        <v>6542</v>
      </c>
    </row>
    <row r="60" spans="1:29" ht="12.75">
      <c r="A60" s="25">
        <f t="shared" si="27"/>
        <v>56</v>
      </c>
      <c r="B60" s="33" t="s">
        <v>133</v>
      </c>
      <c r="C60" s="34" t="s">
        <v>134</v>
      </c>
      <c r="D60" s="32">
        <v>20370.62</v>
      </c>
      <c r="E60" s="11">
        <f t="shared" si="28"/>
        <v>0.02</v>
      </c>
      <c r="F60" s="28">
        <f t="shared" si="36"/>
        <v>640157</v>
      </c>
      <c r="G60" s="8">
        <f t="shared" si="9"/>
        <v>640157</v>
      </c>
      <c r="H60" s="11">
        <f t="shared" si="10"/>
        <v>338075</v>
      </c>
      <c r="I60" s="11">
        <f t="shared" si="11"/>
        <v>68291</v>
      </c>
      <c r="J60" s="11">
        <f t="shared" si="12"/>
        <v>3088</v>
      </c>
      <c r="K60" s="11">
        <f t="shared" si="13"/>
        <v>4100</v>
      </c>
      <c r="L60" s="11">
        <f t="shared" si="14"/>
        <v>2681</v>
      </c>
      <c r="M60" s="11">
        <f t="shared" si="15"/>
        <v>4680</v>
      </c>
      <c r="N60" s="11">
        <f t="shared" si="16"/>
        <v>2201</v>
      </c>
      <c r="O60" s="11">
        <f t="shared" si="17"/>
        <v>2201</v>
      </c>
      <c r="P60" s="11">
        <f t="shared" si="18"/>
        <v>1968</v>
      </c>
      <c r="Q60" s="11">
        <f t="shared" si="19"/>
        <v>480</v>
      </c>
      <c r="R60" s="11">
        <f t="shared" si="20"/>
        <v>7920</v>
      </c>
      <c r="S60" s="11">
        <f t="shared" si="21"/>
        <v>183623</v>
      </c>
      <c r="T60" s="11">
        <f t="shared" si="22"/>
        <v>288</v>
      </c>
      <c r="U60" s="11">
        <f t="shared" si="23"/>
        <v>7680</v>
      </c>
      <c r="V60" s="11">
        <f t="shared" si="24"/>
        <v>1488</v>
      </c>
      <c r="W60" s="11">
        <f t="shared" si="29"/>
        <v>840</v>
      </c>
      <c r="X60" s="11">
        <f t="shared" si="30"/>
        <v>1146</v>
      </c>
      <c r="Y60" s="11">
        <f t="shared" si="31"/>
        <v>3916</v>
      </c>
      <c r="Z60" s="11">
        <f t="shared" si="32"/>
        <v>600</v>
      </c>
      <c r="AA60" s="11">
        <f t="shared" si="33"/>
        <v>1568</v>
      </c>
      <c r="AB60" s="11">
        <f t="shared" si="34"/>
        <v>900</v>
      </c>
      <c r="AC60" s="11">
        <f t="shared" si="35"/>
        <v>2423</v>
      </c>
    </row>
    <row r="61" spans="1:29" ht="12.75">
      <c r="A61" s="25">
        <f t="shared" si="27"/>
        <v>57</v>
      </c>
      <c r="B61" s="33" t="s">
        <v>135</v>
      </c>
      <c r="C61" s="34" t="s">
        <v>136</v>
      </c>
      <c r="D61" s="32">
        <v>5589.5</v>
      </c>
      <c r="E61" s="11">
        <f t="shared" si="28"/>
        <v>0.005</v>
      </c>
      <c r="F61" s="28">
        <f t="shared" si="36"/>
        <v>160039</v>
      </c>
      <c r="G61" s="8">
        <f t="shared" si="9"/>
        <v>160040</v>
      </c>
      <c r="H61" s="11">
        <f t="shared" si="10"/>
        <v>84519</v>
      </c>
      <c r="I61" s="11">
        <f t="shared" si="11"/>
        <v>17073</v>
      </c>
      <c r="J61" s="11">
        <f t="shared" si="12"/>
        <v>772</v>
      </c>
      <c r="K61" s="11">
        <f t="shared" si="13"/>
        <v>1025</v>
      </c>
      <c r="L61" s="11">
        <f t="shared" si="14"/>
        <v>670</v>
      </c>
      <c r="M61" s="11">
        <f t="shared" si="15"/>
        <v>1170</v>
      </c>
      <c r="N61" s="11">
        <f t="shared" si="16"/>
        <v>550</v>
      </c>
      <c r="O61" s="11">
        <f t="shared" si="17"/>
        <v>550</v>
      </c>
      <c r="P61" s="11">
        <f t="shared" si="18"/>
        <v>492</v>
      </c>
      <c r="Q61" s="11">
        <f t="shared" si="19"/>
        <v>120</v>
      </c>
      <c r="R61" s="11">
        <f t="shared" si="20"/>
        <v>1980</v>
      </c>
      <c r="S61" s="11">
        <f t="shared" si="21"/>
        <v>45906</v>
      </c>
      <c r="T61" s="11">
        <f t="shared" si="22"/>
        <v>72</v>
      </c>
      <c r="U61" s="11">
        <f t="shared" si="23"/>
        <v>1920</v>
      </c>
      <c r="V61" s="11">
        <f t="shared" si="24"/>
        <v>372</v>
      </c>
      <c r="W61" s="11">
        <f t="shared" si="29"/>
        <v>210</v>
      </c>
      <c r="X61" s="11">
        <f t="shared" si="30"/>
        <v>287</v>
      </c>
      <c r="Y61" s="11">
        <f t="shared" si="31"/>
        <v>979</v>
      </c>
      <c r="Z61" s="11">
        <f t="shared" si="32"/>
        <v>150</v>
      </c>
      <c r="AA61" s="11">
        <f t="shared" si="33"/>
        <v>392</v>
      </c>
      <c r="AB61" s="11">
        <f t="shared" si="34"/>
        <v>225</v>
      </c>
      <c r="AC61" s="11">
        <f t="shared" si="35"/>
        <v>606</v>
      </c>
    </row>
    <row r="62" spans="1:29" ht="12.75">
      <c r="A62" s="25">
        <f t="shared" si="27"/>
        <v>58</v>
      </c>
      <c r="B62" s="33" t="s">
        <v>137</v>
      </c>
      <c r="C62" s="34" t="s">
        <v>138</v>
      </c>
      <c r="D62" s="32">
        <v>26015.17</v>
      </c>
      <c r="E62" s="11">
        <f t="shared" si="28"/>
        <v>0.025</v>
      </c>
      <c r="F62" s="28">
        <f t="shared" si="36"/>
        <v>800196</v>
      </c>
      <c r="G62" s="8">
        <f t="shared" si="9"/>
        <v>800196</v>
      </c>
      <c r="H62" s="11">
        <f t="shared" si="10"/>
        <v>422593</v>
      </c>
      <c r="I62" s="11">
        <f t="shared" si="11"/>
        <v>85364</v>
      </c>
      <c r="J62" s="11">
        <f t="shared" si="12"/>
        <v>3860</v>
      </c>
      <c r="K62" s="11">
        <f t="shared" si="13"/>
        <v>5124</v>
      </c>
      <c r="L62" s="11">
        <f t="shared" si="14"/>
        <v>3352</v>
      </c>
      <c r="M62" s="11">
        <f t="shared" si="15"/>
        <v>5850</v>
      </c>
      <c r="N62" s="11">
        <f t="shared" si="16"/>
        <v>2751</v>
      </c>
      <c r="O62" s="11">
        <f t="shared" si="17"/>
        <v>2751</v>
      </c>
      <c r="P62" s="11">
        <f t="shared" si="18"/>
        <v>2460</v>
      </c>
      <c r="Q62" s="11">
        <f t="shared" si="19"/>
        <v>600</v>
      </c>
      <c r="R62" s="11">
        <f t="shared" si="20"/>
        <v>9900</v>
      </c>
      <c r="S62" s="11">
        <f t="shared" si="21"/>
        <v>229529</v>
      </c>
      <c r="T62" s="11">
        <f t="shared" si="22"/>
        <v>360</v>
      </c>
      <c r="U62" s="11">
        <f t="shared" si="23"/>
        <v>9600</v>
      </c>
      <c r="V62" s="11">
        <f t="shared" si="24"/>
        <v>1860</v>
      </c>
      <c r="W62" s="11">
        <f t="shared" si="29"/>
        <v>1050</v>
      </c>
      <c r="X62" s="11">
        <f t="shared" si="30"/>
        <v>1433</v>
      </c>
      <c r="Y62" s="11">
        <f t="shared" si="31"/>
        <v>4895</v>
      </c>
      <c r="Z62" s="11">
        <f t="shared" si="32"/>
        <v>750</v>
      </c>
      <c r="AA62" s="11">
        <f t="shared" si="33"/>
        <v>1960</v>
      </c>
      <c r="AB62" s="11">
        <f t="shared" si="34"/>
        <v>1125</v>
      </c>
      <c r="AC62" s="11">
        <f t="shared" si="35"/>
        <v>3029</v>
      </c>
    </row>
    <row r="63" spans="1:29" ht="24">
      <c r="A63" s="25">
        <f t="shared" si="27"/>
        <v>59</v>
      </c>
      <c r="B63" s="33" t="s">
        <v>139</v>
      </c>
      <c r="C63" s="34" t="s">
        <v>140</v>
      </c>
      <c r="D63" s="32">
        <v>2403</v>
      </c>
      <c r="E63" s="11">
        <f t="shared" si="28"/>
        <v>0.002</v>
      </c>
      <c r="F63" s="28">
        <f t="shared" si="36"/>
        <v>64016</v>
      </c>
      <c r="G63" s="8">
        <f t="shared" si="9"/>
        <v>64017</v>
      </c>
      <c r="H63" s="11">
        <f t="shared" si="10"/>
        <v>33808</v>
      </c>
      <c r="I63" s="11">
        <f t="shared" si="11"/>
        <v>6829</v>
      </c>
      <c r="J63" s="11">
        <f t="shared" si="12"/>
        <v>309</v>
      </c>
      <c r="K63" s="11">
        <f t="shared" si="13"/>
        <v>410</v>
      </c>
      <c r="L63" s="11">
        <f t="shared" si="14"/>
        <v>268</v>
      </c>
      <c r="M63" s="11">
        <f t="shared" si="15"/>
        <v>468</v>
      </c>
      <c r="N63" s="11">
        <f t="shared" si="16"/>
        <v>220</v>
      </c>
      <c r="O63" s="11">
        <f t="shared" si="17"/>
        <v>220</v>
      </c>
      <c r="P63" s="11">
        <f t="shared" si="18"/>
        <v>197</v>
      </c>
      <c r="Q63" s="11">
        <f t="shared" si="19"/>
        <v>48</v>
      </c>
      <c r="R63" s="11">
        <f t="shared" si="20"/>
        <v>792</v>
      </c>
      <c r="S63" s="11">
        <f t="shared" si="21"/>
        <v>18362</v>
      </c>
      <c r="T63" s="11">
        <f t="shared" si="22"/>
        <v>29</v>
      </c>
      <c r="U63" s="11">
        <f t="shared" si="23"/>
        <v>768</v>
      </c>
      <c r="V63" s="11">
        <f t="shared" si="24"/>
        <v>149</v>
      </c>
      <c r="W63" s="11">
        <f t="shared" si="29"/>
        <v>84</v>
      </c>
      <c r="X63" s="11">
        <f t="shared" si="30"/>
        <v>115</v>
      </c>
      <c r="Y63" s="11">
        <f t="shared" si="31"/>
        <v>392</v>
      </c>
      <c r="Z63" s="11">
        <f t="shared" si="32"/>
        <v>60</v>
      </c>
      <c r="AA63" s="11">
        <f t="shared" si="33"/>
        <v>157</v>
      </c>
      <c r="AB63" s="11">
        <f t="shared" si="34"/>
        <v>90</v>
      </c>
      <c r="AC63" s="11">
        <f t="shared" si="35"/>
        <v>242</v>
      </c>
    </row>
    <row r="64" spans="1:29" ht="12.75">
      <c r="A64" s="25">
        <f t="shared" si="27"/>
        <v>60</v>
      </c>
      <c r="B64" s="33" t="s">
        <v>141</v>
      </c>
      <c r="C64" s="34" t="s">
        <v>142</v>
      </c>
      <c r="D64" s="32">
        <v>4620.1</v>
      </c>
      <c r="E64" s="11">
        <f t="shared" si="28"/>
        <v>0.005</v>
      </c>
      <c r="F64" s="28">
        <f t="shared" si="36"/>
        <v>160039</v>
      </c>
      <c r="G64" s="8">
        <f t="shared" si="9"/>
        <v>160040</v>
      </c>
      <c r="H64" s="11">
        <f t="shared" si="10"/>
        <v>84519</v>
      </c>
      <c r="I64" s="11">
        <f t="shared" si="11"/>
        <v>17073</v>
      </c>
      <c r="J64" s="11">
        <f t="shared" si="12"/>
        <v>772</v>
      </c>
      <c r="K64" s="11">
        <f t="shared" si="13"/>
        <v>1025</v>
      </c>
      <c r="L64" s="11">
        <f t="shared" si="14"/>
        <v>670</v>
      </c>
      <c r="M64" s="11">
        <f t="shared" si="15"/>
        <v>1170</v>
      </c>
      <c r="N64" s="11">
        <f t="shared" si="16"/>
        <v>550</v>
      </c>
      <c r="O64" s="11">
        <f t="shared" si="17"/>
        <v>550</v>
      </c>
      <c r="P64" s="11">
        <f t="shared" si="18"/>
        <v>492</v>
      </c>
      <c r="Q64" s="11">
        <f t="shared" si="19"/>
        <v>120</v>
      </c>
      <c r="R64" s="11">
        <f t="shared" si="20"/>
        <v>1980</v>
      </c>
      <c r="S64" s="11">
        <f t="shared" si="21"/>
        <v>45906</v>
      </c>
      <c r="T64" s="11">
        <f t="shared" si="22"/>
        <v>72</v>
      </c>
      <c r="U64" s="11">
        <f t="shared" si="23"/>
        <v>1920</v>
      </c>
      <c r="V64" s="11">
        <f t="shared" si="24"/>
        <v>372</v>
      </c>
      <c r="W64" s="11">
        <f t="shared" si="29"/>
        <v>210</v>
      </c>
      <c r="X64" s="11">
        <f t="shared" si="30"/>
        <v>287</v>
      </c>
      <c r="Y64" s="11">
        <f t="shared" si="31"/>
        <v>979</v>
      </c>
      <c r="Z64" s="11">
        <f t="shared" si="32"/>
        <v>150</v>
      </c>
      <c r="AA64" s="11">
        <f t="shared" si="33"/>
        <v>392</v>
      </c>
      <c r="AB64" s="11">
        <f t="shared" si="34"/>
        <v>225</v>
      </c>
      <c r="AC64" s="11">
        <f t="shared" si="35"/>
        <v>606</v>
      </c>
    </row>
    <row r="65" spans="1:29" ht="12.75">
      <c r="A65" s="25">
        <f t="shared" si="27"/>
        <v>61</v>
      </c>
      <c r="B65" s="37" t="s">
        <v>143</v>
      </c>
      <c r="C65" s="38" t="s">
        <v>144</v>
      </c>
      <c r="D65" s="32">
        <v>3663.41</v>
      </c>
      <c r="E65" s="11">
        <f t="shared" si="28"/>
        <v>0.004</v>
      </c>
      <c r="F65" s="28">
        <f t="shared" si="36"/>
        <v>128031</v>
      </c>
      <c r="G65" s="8">
        <f t="shared" si="9"/>
        <v>128033</v>
      </c>
      <c r="H65" s="11">
        <f t="shared" si="10"/>
        <v>67615</v>
      </c>
      <c r="I65" s="11">
        <f t="shared" si="11"/>
        <v>13658</v>
      </c>
      <c r="J65" s="11">
        <f t="shared" si="12"/>
        <v>618</v>
      </c>
      <c r="K65" s="11">
        <f t="shared" si="13"/>
        <v>820</v>
      </c>
      <c r="L65" s="11">
        <f t="shared" si="14"/>
        <v>536</v>
      </c>
      <c r="M65" s="11">
        <f t="shared" si="15"/>
        <v>936</v>
      </c>
      <c r="N65" s="11">
        <f t="shared" si="16"/>
        <v>440</v>
      </c>
      <c r="O65" s="11">
        <f t="shared" si="17"/>
        <v>440</v>
      </c>
      <c r="P65" s="11">
        <f t="shared" si="18"/>
        <v>394</v>
      </c>
      <c r="Q65" s="11">
        <f t="shared" si="19"/>
        <v>96</v>
      </c>
      <c r="R65" s="11">
        <f t="shared" si="20"/>
        <v>1584</v>
      </c>
      <c r="S65" s="11">
        <f t="shared" si="21"/>
        <v>36725</v>
      </c>
      <c r="T65" s="11">
        <f t="shared" si="22"/>
        <v>58</v>
      </c>
      <c r="U65" s="11">
        <f t="shared" si="23"/>
        <v>1536</v>
      </c>
      <c r="V65" s="11">
        <f t="shared" si="24"/>
        <v>298</v>
      </c>
      <c r="W65" s="11">
        <f t="shared" si="29"/>
        <v>168</v>
      </c>
      <c r="X65" s="11">
        <f t="shared" si="30"/>
        <v>229</v>
      </c>
      <c r="Y65" s="11">
        <f t="shared" si="31"/>
        <v>783</v>
      </c>
      <c r="Z65" s="11">
        <f t="shared" si="32"/>
        <v>120</v>
      </c>
      <c r="AA65" s="11">
        <f t="shared" si="33"/>
        <v>314</v>
      </c>
      <c r="AB65" s="11">
        <f t="shared" si="34"/>
        <v>180</v>
      </c>
      <c r="AC65" s="11">
        <f t="shared" si="35"/>
        <v>485</v>
      </c>
    </row>
    <row r="66" spans="1:29" ht="18.75" customHeight="1">
      <c r="A66" s="25">
        <f t="shared" si="27"/>
        <v>62</v>
      </c>
      <c r="B66" s="33" t="s">
        <v>145</v>
      </c>
      <c r="C66" s="34" t="s">
        <v>146</v>
      </c>
      <c r="D66" s="32">
        <v>2836.1</v>
      </c>
      <c r="E66" s="11">
        <f t="shared" si="28"/>
        <v>0.003</v>
      </c>
      <c r="F66" s="28">
        <f t="shared" si="36"/>
        <v>96024</v>
      </c>
      <c r="G66" s="8">
        <f t="shared" si="9"/>
        <v>96022</v>
      </c>
      <c r="H66" s="11">
        <f t="shared" si="10"/>
        <v>50711</v>
      </c>
      <c r="I66" s="11">
        <f t="shared" si="11"/>
        <v>10244</v>
      </c>
      <c r="J66" s="11">
        <f t="shared" si="12"/>
        <v>463</v>
      </c>
      <c r="K66" s="11">
        <f t="shared" si="13"/>
        <v>615</v>
      </c>
      <c r="L66" s="11">
        <f t="shared" si="14"/>
        <v>402</v>
      </c>
      <c r="M66" s="11">
        <f t="shared" si="15"/>
        <v>702</v>
      </c>
      <c r="N66" s="11">
        <f t="shared" si="16"/>
        <v>330</v>
      </c>
      <c r="O66" s="11">
        <f t="shared" si="17"/>
        <v>330</v>
      </c>
      <c r="P66" s="11">
        <f t="shared" si="18"/>
        <v>295</v>
      </c>
      <c r="Q66" s="11">
        <f t="shared" si="19"/>
        <v>72</v>
      </c>
      <c r="R66" s="11">
        <f t="shared" si="20"/>
        <v>1188</v>
      </c>
      <c r="S66" s="11">
        <f t="shared" si="21"/>
        <v>27544</v>
      </c>
      <c r="T66" s="11">
        <f t="shared" si="22"/>
        <v>43</v>
      </c>
      <c r="U66" s="11">
        <f t="shared" si="23"/>
        <v>1152</v>
      </c>
      <c r="V66" s="11">
        <f t="shared" si="24"/>
        <v>223</v>
      </c>
      <c r="W66" s="11">
        <f t="shared" si="29"/>
        <v>126</v>
      </c>
      <c r="X66" s="11">
        <f t="shared" si="30"/>
        <v>172</v>
      </c>
      <c r="Y66" s="11">
        <f t="shared" si="31"/>
        <v>587</v>
      </c>
      <c r="Z66" s="11">
        <f t="shared" si="32"/>
        <v>90</v>
      </c>
      <c r="AA66" s="11">
        <f t="shared" si="33"/>
        <v>235</v>
      </c>
      <c r="AB66" s="11">
        <f t="shared" si="34"/>
        <v>135</v>
      </c>
      <c r="AC66" s="11">
        <f t="shared" si="35"/>
        <v>363</v>
      </c>
    </row>
    <row r="67" spans="1:29" ht="12.75">
      <c r="A67" s="25">
        <f t="shared" si="27"/>
        <v>63</v>
      </c>
      <c r="B67" s="33" t="s">
        <v>147</v>
      </c>
      <c r="C67" s="34" t="s">
        <v>148</v>
      </c>
      <c r="D67" s="32">
        <v>2998.9</v>
      </c>
      <c r="E67" s="11">
        <f t="shared" si="28"/>
        <v>0.003</v>
      </c>
      <c r="F67" s="28">
        <f t="shared" si="36"/>
        <v>96024</v>
      </c>
      <c r="G67" s="8">
        <f t="shared" si="9"/>
        <v>96022</v>
      </c>
      <c r="H67" s="11">
        <f t="shared" si="10"/>
        <v>50711</v>
      </c>
      <c r="I67" s="11">
        <f t="shared" si="11"/>
        <v>10244</v>
      </c>
      <c r="J67" s="11">
        <f t="shared" si="12"/>
        <v>463</v>
      </c>
      <c r="K67" s="11">
        <f t="shared" si="13"/>
        <v>615</v>
      </c>
      <c r="L67" s="11">
        <f t="shared" si="14"/>
        <v>402</v>
      </c>
      <c r="M67" s="11">
        <f t="shared" si="15"/>
        <v>702</v>
      </c>
      <c r="N67" s="11">
        <f t="shared" si="16"/>
        <v>330</v>
      </c>
      <c r="O67" s="11">
        <f t="shared" si="17"/>
        <v>330</v>
      </c>
      <c r="P67" s="11">
        <f t="shared" si="18"/>
        <v>295</v>
      </c>
      <c r="Q67" s="11">
        <f t="shared" si="19"/>
        <v>72</v>
      </c>
      <c r="R67" s="11">
        <f t="shared" si="20"/>
        <v>1188</v>
      </c>
      <c r="S67" s="11">
        <f t="shared" si="21"/>
        <v>27544</v>
      </c>
      <c r="T67" s="11">
        <f t="shared" si="22"/>
        <v>43</v>
      </c>
      <c r="U67" s="11">
        <f t="shared" si="23"/>
        <v>1152</v>
      </c>
      <c r="V67" s="11">
        <f t="shared" si="24"/>
        <v>223</v>
      </c>
      <c r="W67" s="11">
        <f t="shared" si="29"/>
        <v>126</v>
      </c>
      <c r="X67" s="11">
        <f t="shared" si="30"/>
        <v>172</v>
      </c>
      <c r="Y67" s="11">
        <f t="shared" si="31"/>
        <v>587</v>
      </c>
      <c r="Z67" s="11">
        <f t="shared" si="32"/>
        <v>90</v>
      </c>
      <c r="AA67" s="11">
        <f t="shared" si="33"/>
        <v>235</v>
      </c>
      <c r="AB67" s="11">
        <f t="shared" si="34"/>
        <v>135</v>
      </c>
      <c r="AC67" s="11">
        <f t="shared" si="35"/>
        <v>363</v>
      </c>
    </row>
    <row r="68" spans="1:29" ht="12.75">
      <c r="A68" s="25">
        <f t="shared" si="27"/>
        <v>64</v>
      </c>
      <c r="B68" s="33" t="s">
        <v>149</v>
      </c>
      <c r="C68" s="34" t="s">
        <v>150</v>
      </c>
      <c r="D68" s="32">
        <v>4012.7</v>
      </c>
      <c r="E68" s="11">
        <f t="shared" si="28"/>
        <v>0.004</v>
      </c>
      <c r="F68" s="28">
        <f t="shared" si="36"/>
        <v>128031</v>
      </c>
      <c r="G68" s="8">
        <f t="shared" si="9"/>
        <v>128033</v>
      </c>
      <c r="H68" s="11">
        <f t="shared" si="10"/>
        <v>67615</v>
      </c>
      <c r="I68" s="11">
        <f t="shared" si="11"/>
        <v>13658</v>
      </c>
      <c r="J68" s="11">
        <f t="shared" si="12"/>
        <v>618</v>
      </c>
      <c r="K68" s="11">
        <f t="shared" si="13"/>
        <v>820</v>
      </c>
      <c r="L68" s="11">
        <f t="shared" si="14"/>
        <v>536</v>
      </c>
      <c r="M68" s="11">
        <f t="shared" si="15"/>
        <v>936</v>
      </c>
      <c r="N68" s="11">
        <f t="shared" si="16"/>
        <v>440</v>
      </c>
      <c r="O68" s="11">
        <f t="shared" si="17"/>
        <v>440</v>
      </c>
      <c r="P68" s="11">
        <f t="shared" si="18"/>
        <v>394</v>
      </c>
      <c r="Q68" s="11">
        <f t="shared" si="19"/>
        <v>96</v>
      </c>
      <c r="R68" s="11">
        <f t="shared" si="20"/>
        <v>1584</v>
      </c>
      <c r="S68" s="11">
        <f t="shared" si="21"/>
        <v>36725</v>
      </c>
      <c r="T68" s="11">
        <f t="shared" si="22"/>
        <v>58</v>
      </c>
      <c r="U68" s="11">
        <f t="shared" si="23"/>
        <v>1536</v>
      </c>
      <c r="V68" s="11">
        <f t="shared" si="24"/>
        <v>298</v>
      </c>
      <c r="W68" s="11">
        <f aca="true" t="shared" si="37" ref="W68:W92">ROUND(($W$4/$G$4*F68),0)</f>
        <v>168</v>
      </c>
      <c r="X68" s="11">
        <f aca="true" t="shared" si="38" ref="X68:X92">ROUND(($X$4/$G$4*F68),0)</f>
        <v>229</v>
      </c>
      <c r="Y68" s="11">
        <f aca="true" t="shared" si="39" ref="Y68:Y92">ROUND(($Y$4/$G$4*F68),0)</f>
        <v>783</v>
      </c>
      <c r="Z68" s="11">
        <f aca="true" t="shared" si="40" ref="Z68:Z92">ROUND(($Z$4/$G$4*F68),0)</f>
        <v>120</v>
      </c>
      <c r="AA68" s="11">
        <f aca="true" t="shared" si="41" ref="AA68:AA92">ROUND(($AA$4/$G$4*F68),0)</f>
        <v>314</v>
      </c>
      <c r="AB68" s="11">
        <f aca="true" t="shared" si="42" ref="AB68:AB92">ROUND(($AB$4/$G$4*F68),0)</f>
        <v>180</v>
      </c>
      <c r="AC68" s="11">
        <f aca="true" t="shared" si="43" ref="AC68:AC92">ROUND(($AC$4/$G$4*F68),0)</f>
        <v>485</v>
      </c>
    </row>
    <row r="69" spans="1:29" ht="24">
      <c r="A69" s="25">
        <f t="shared" si="27"/>
        <v>65</v>
      </c>
      <c r="B69" s="33" t="s">
        <v>151</v>
      </c>
      <c r="C69" s="34" t="s">
        <v>152</v>
      </c>
      <c r="D69" s="32">
        <v>30176.89</v>
      </c>
      <c r="E69" s="11">
        <f aca="true" t="shared" si="44" ref="E69:E90">ROUND((D69/$D$93),3)</f>
        <v>0.03</v>
      </c>
      <c r="F69" s="28">
        <f aca="true" t="shared" si="45" ref="F69:F92">ROUND((E69*$F$93),0)</f>
        <v>960235</v>
      </c>
      <c r="G69" s="8">
        <f aca="true" t="shared" si="46" ref="G69:G92">SUM(H69:AC69)</f>
        <v>960235</v>
      </c>
      <c r="H69" s="11">
        <f aca="true" t="shared" si="47" ref="H69:H92">ROUND(($H$4/$G$4*F69),0)</f>
        <v>507112</v>
      </c>
      <c r="I69" s="11">
        <f aca="true" t="shared" si="48" ref="I69:I92">ROUND(($I$4/$G$4*F69),0)</f>
        <v>102437</v>
      </c>
      <c r="J69" s="11">
        <f aca="true" t="shared" si="49" ref="J69:J92">ROUND(($J$4/$G$4*F69),0)</f>
        <v>4632</v>
      </c>
      <c r="K69" s="11">
        <f aca="true" t="shared" si="50" ref="K69:K92">ROUND(($K$4/$G$4*F69),0)</f>
        <v>6149</v>
      </c>
      <c r="L69" s="11">
        <f aca="true" t="shared" si="51" ref="L69:L92">ROUND(($L$4/$G$4*F69),0)</f>
        <v>4022</v>
      </c>
      <c r="M69" s="11">
        <f aca="true" t="shared" si="52" ref="M69:M92">ROUND(($M$4/$G$4*F69),0)</f>
        <v>7020</v>
      </c>
      <c r="N69" s="11">
        <f aca="true" t="shared" si="53" ref="N69:N92">ROUND(($N$4/$G$4*F69),0)</f>
        <v>3301</v>
      </c>
      <c r="O69" s="11">
        <f aca="true" t="shared" si="54" ref="O69:O92">ROUND(($O$4/$G$4*F69),0)</f>
        <v>3301</v>
      </c>
      <c r="P69" s="11">
        <f aca="true" t="shared" si="55" ref="P69:P92">ROUND(($P$4/$G$4*F69),0)</f>
        <v>2952</v>
      </c>
      <c r="Q69" s="11">
        <f aca="true" t="shared" si="56" ref="Q69:Q92">ROUND(($Q$4/$G$4*F69),0)</f>
        <v>720</v>
      </c>
      <c r="R69" s="11">
        <f aca="true" t="shared" si="57" ref="R69:R92">ROUND(($R$4/$G$4*F69),0)</f>
        <v>11880</v>
      </c>
      <c r="S69" s="11">
        <f aca="true" t="shared" si="58" ref="S69:S92">ROUND(($S$4/$G$4*F69),0)</f>
        <v>275435</v>
      </c>
      <c r="T69" s="11">
        <f aca="true" t="shared" si="59" ref="T69:T92">ROUND(($T$4/$G$4*F69),0)</f>
        <v>432</v>
      </c>
      <c r="U69" s="11">
        <f aca="true" t="shared" si="60" ref="U69:U92">ROUND(($U$4/$G$4*F69),0)</f>
        <v>11520</v>
      </c>
      <c r="V69" s="11">
        <f aca="true" t="shared" si="61" ref="V69:V92">ROUND(($V$4/$G$4*F69),0)</f>
        <v>2232</v>
      </c>
      <c r="W69" s="11">
        <f t="shared" si="37"/>
        <v>1260</v>
      </c>
      <c r="X69" s="11">
        <f t="shared" si="38"/>
        <v>1720</v>
      </c>
      <c r="Y69" s="11">
        <f t="shared" si="39"/>
        <v>5874</v>
      </c>
      <c r="Z69" s="11">
        <f t="shared" si="40"/>
        <v>900</v>
      </c>
      <c r="AA69" s="11">
        <f t="shared" si="41"/>
        <v>2352</v>
      </c>
      <c r="AB69" s="11">
        <f t="shared" si="42"/>
        <v>1350</v>
      </c>
      <c r="AC69" s="11">
        <f t="shared" si="43"/>
        <v>3634</v>
      </c>
    </row>
    <row r="70" spans="1:29" ht="14.25" customHeight="1">
      <c r="A70" s="25">
        <f t="shared" si="27"/>
        <v>66</v>
      </c>
      <c r="B70" s="35" t="s">
        <v>153</v>
      </c>
      <c r="C70" s="36" t="s">
        <v>154</v>
      </c>
      <c r="D70" s="32">
        <v>22684.6</v>
      </c>
      <c r="E70" s="11">
        <f t="shared" si="44"/>
        <v>0.022</v>
      </c>
      <c r="F70" s="28">
        <f t="shared" si="45"/>
        <v>704173</v>
      </c>
      <c r="G70" s="8">
        <f t="shared" si="46"/>
        <v>704175</v>
      </c>
      <c r="H70" s="11">
        <f t="shared" si="47"/>
        <v>371882</v>
      </c>
      <c r="I70" s="11">
        <f t="shared" si="48"/>
        <v>75120</v>
      </c>
      <c r="J70" s="11">
        <f t="shared" si="49"/>
        <v>3397</v>
      </c>
      <c r="K70" s="11">
        <f t="shared" si="50"/>
        <v>4510</v>
      </c>
      <c r="L70" s="11">
        <f t="shared" si="51"/>
        <v>2950</v>
      </c>
      <c r="M70" s="11">
        <f t="shared" si="52"/>
        <v>5148</v>
      </c>
      <c r="N70" s="11">
        <f t="shared" si="53"/>
        <v>2421</v>
      </c>
      <c r="O70" s="11">
        <f t="shared" si="54"/>
        <v>2421</v>
      </c>
      <c r="P70" s="11">
        <f t="shared" si="55"/>
        <v>2165</v>
      </c>
      <c r="Q70" s="11">
        <f t="shared" si="56"/>
        <v>528</v>
      </c>
      <c r="R70" s="11">
        <f t="shared" si="57"/>
        <v>8712</v>
      </c>
      <c r="S70" s="11">
        <f t="shared" si="58"/>
        <v>201986</v>
      </c>
      <c r="T70" s="11">
        <f t="shared" si="59"/>
        <v>317</v>
      </c>
      <c r="U70" s="11">
        <f t="shared" si="60"/>
        <v>8448</v>
      </c>
      <c r="V70" s="11">
        <f t="shared" si="61"/>
        <v>1637</v>
      </c>
      <c r="W70" s="11">
        <f t="shared" si="37"/>
        <v>924</v>
      </c>
      <c r="X70" s="11">
        <f t="shared" si="38"/>
        <v>1261</v>
      </c>
      <c r="Y70" s="11">
        <f t="shared" si="39"/>
        <v>4308</v>
      </c>
      <c r="Z70" s="11">
        <f t="shared" si="40"/>
        <v>660</v>
      </c>
      <c r="AA70" s="11">
        <f t="shared" si="41"/>
        <v>1725</v>
      </c>
      <c r="AB70" s="11">
        <f t="shared" si="42"/>
        <v>990</v>
      </c>
      <c r="AC70" s="11">
        <f t="shared" si="43"/>
        <v>2665</v>
      </c>
    </row>
    <row r="71" spans="1:29" ht="12.75">
      <c r="A71" s="25">
        <f t="shared" si="27"/>
        <v>67</v>
      </c>
      <c r="B71" s="33" t="s">
        <v>155</v>
      </c>
      <c r="C71" s="34" t="s">
        <v>156</v>
      </c>
      <c r="D71" s="32">
        <v>9171.76</v>
      </c>
      <c r="E71" s="11">
        <f t="shared" si="44"/>
        <v>0.009</v>
      </c>
      <c r="F71" s="28">
        <f t="shared" si="45"/>
        <v>288071</v>
      </c>
      <c r="G71" s="8">
        <f t="shared" si="46"/>
        <v>288073</v>
      </c>
      <c r="H71" s="11">
        <f t="shared" si="47"/>
        <v>152134</v>
      </c>
      <c r="I71" s="11">
        <f t="shared" si="48"/>
        <v>30731</v>
      </c>
      <c r="J71" s="11">
        <f t="shared" si="49"/>
        <v>1390</v>
      </c>
      <c r="K71" s="11">
        <f t="shared" si="50"/>
        <v>1845</v>
      </c>
      <c r="L71" s="11">
        <f t="shared" si="51"/>
        <v>1207</v>
      </c>
      <c r="M71" s="11">
        <f t="shared" si="52"/>
        <v>2106</v>
      </c>
      <c r="N71" s="11">
        <f t="shared" si="53"/>
        <v>990</v>
      </c>
      <c r="O71" s="11">
        <f t="shared" si="54"/>
        <v>990</v>
      </c>
      <c r="P71" s="11">
        <f t="shared" si="55"/>
        <v>886</v>
      </c>
      <c r="Q71" s="11">
        <f t="shared" si="56"/>
        <v>216</v>
      </c>
      <c r="R71" s="11">
        <f t="shared" si="57"/>
        <v>3564</v>
      </c>
      <c r="S71" s="11">
        <f t="shared" si="58"/>
        <v>82631</v>
      </c>
      <c r="T71" s="11">
        <f t="shared" si="59"/>
        <v>130</v>
      </c>
      <c r="U71" s="11">
        <f t="shared" si="60"/>
        <v>3456</v>
      </c>
      <c r="V71" s="11">
        <f t="shared" si="61"/>
        <v>670</v>
      </c>
      <c r="W71" s="11">
        <f t="shared" si="37"/>
        <v>378</v>
      </c>
      <c r="X71" s="11">
        <f t="shared" si="38"/>
        <v>516</v>
      </c>
      <c r="Y71" s="11">
        <f t="shared" si="39"/>
        <v>1762</v>
      </c>
      <c r="Z71" s="11">
        <f t="shared" si="40"/>
        <v>270</v>
      </c>
      <c r="AA71" s="11">
        <f t="shared" si="41"/>
        <v>706</v>
      </c>
      <c r="AB71" s="11">
        <f t="shared" si="42"/>
        <v>405</v>
      </c>
      <c r="AC71" s="11">
        <f t="shared" si="43"/>
        <v>1090</v>
      </c>
    </row>
    <row r="72" spans="1:29" ht="12" customHeight="1">
      <c r="A72" s="25">
        <f t="shared" si="27"/>
        <v>68</v>
      </c>
      <c r="B72" s="33" t="s">
        <v>157</v>
      </c>
      <c r="C72" s="34" t="s">
        <v>158</v>
      </c>
      <c r="D72" s="32">
        <v>8394.1</v>
      </c>
      <c r="E72" s="11">
        <f t="shared" si="44"/>
        <v>0.008</v>
      </c>
      <c r="F72" s="28">
        <f t="shared" si="45"/>
        <v>256063</v>
      </c>
      <c r="G72" s="8">
        <f t="shared" si="46"/>
        <v>256061</v>
      </c>
      <c r="H72" s="11">
        <f t="shared" si="47"/>
        <v>135230</v>
      </c>
      <c r="I72" s="11">
        <f t="shared" si="48"/>
        <v>27316</v>
      </c>
      <c r="J72" s="11">
        <f t="shared" si="49"/>
        <v>1235</v>
      </c>
      <c r="K72" s="11">
        <f t="shared" si="50"/>
        <v>1640</v>
      </c>
      <c r="L72" s="11">
        <f t="shared" si="51"/>
        <v>1073</v>
      </c>
      <c r="M72" s="11">
        <f t="shared" si="52"/>
        <v>1872</v>
      </c>
      <c r="N72" s="11">
        <f t="shared" si="53"/>
        <v>880</v>
      </c>
      <c r="O72" s="11">
        <f t="shared" si="54"/>
        <v>880</v>
      </c>
      <c r="P72" s="11">
        <f t="shared" si="55"/>
        <v>787</v>
      </c>
      <c r="Q72" s="11">
        <f t="shared" si="56"/>
        <v>192</v>
      </c>
      <c r="R72" s="11">
        <f t="shared" si="57"/>
        <v>3168</v>
      </c>
      <c r="S72" s="11">
        <f t="shared" si="58"/>
        <v>73449</v>
      </c>
      <c r="T72" s="11">
        <f t="shared" si="59"/>
        <v>115</v>
      </c>
      <c r="U72" s="11">
        <f t="shared" si="60"/>
        <v>3072</v>
      </c>
      <c r="V72" s="11">
        <f t="shared" si="61"/>
        <v>595</v>
      </c>
      <c r="W72" s="11">
        <f t="shared" si="37"/>
        <v>336</v>
      </c>
      <c r="X72" s="11">
        <f t="shared" si="38"/>
        <v>459</v>
      </c>
      <c r="Y72" s="11">
        <f t="shared" si="39"/>
        <v>1566</v>
      </c>
      <c r="Z72" s="11">
        <f t="shared" si="40"/>
        <v>240</v>
      </c>
      <c r="AA72" s="11">
        <f t="shared" si="41"/>
        <v>627</v>
      </c>
      <c r="AB72" s="11">
        <f t="shared" si="42"/>
        <v>360</v>
      </c>
      <c r="AC72" s="11">
        <f t="shared" si="43"/>
        <v>969</v>
      </c>
    </row>
    <row r="73" spans="1:29" ht="12.75">
      <c r="A73" s="25">
        <f t="shared" si="27"/>
        <v>69</v>
      </c>
      <c r="B73" s="33" t="s">
        <v>159</v>
      </c>
      <c r="C73" s="34" t="s">
        <v>160</v>
      </c>
      <c r="D73" s="32">
        <v>5721.1</v>
      </c>
      <c r="E73" s="11">
        <f t="shared" si="44"/>
        <v>0.006</v>
      </c>
      <c r="F73" s="28">
        <f t="shared" si="45"/>
        <v>192047</v>
      </c>
      <c r="G73" s="8">
        <f t="shared" si="46"/>
        <v>192044</v>
      </c>
      <c r="H73" s="11">
        <f t="shared" si="47"/>
        <v>101422</v>
      </c>
      <c r="I73" s="11">
        <f t="shared" si="48"/>
        <v>20487</v>
      </c>
      <c r="J73" s="11">
        <f t="shared" si="49"/>
        <v>926</v>
      </c>
      <c r="K73" s="11">
        <f t="shared" si="50"/>
        <v>1230</v>
      </c>
      <c r="L73" s="11">
        <f t="shared" si="51"/>
        <v>804</v>
      </c>
      <c r="M73" s="11">
        <f t="shared" si="52"/>
        <v>1404</v>
      </c>
      <c r="N73" s="11">
        <f t="shared" si="53"/>
        <v>660</v>
      </c>
      <c r="O73" s="11">
        <f t="shared" si="54"/>
        <v>660</v>
      </c>
      <c r="P73" s="11">
        <f t="shared" si="55"/>
        <v>590</v>
      </c>
      <c r="Q73" s="11">
        <f t="shared" si="56"/>
        <v>144</v>
      </c>
      <c r="R73" s="11">
        <f t="shared" si="57"/>
        <v>2376</v>
      </c>
      <c r="S73" s="11">
        <f t="shared" si="58"/>
        <v>55087</v>
      </c>
      <c r="T73" s="11">
        <f t="shared" si="59"/>
        <v>86</v>
      </c>
      <c r="U73" s="11">
        <f t="shared" si="60"/>
        <v>2304</v>
      </c>
      <c r="V73" s="11">
        <f t="shared" si="61"/>
        <v>446</v>
      </c>
      <c r="W73" s="11">
        <f t="shared" si="37"/>
        <v>252</v>
      </c>
      <c r="X73" s="11">
        <f t="shared" si="38"/>
        <v>344</v>
      </c>
      <c r="Y73" s="11">
        <f t="shared" si="39"/>
        <v>1175</v>
      </c>
      <c r="Z73" s="11">
        <f t="shared" si="40"/>
        <v>180</v>
      </c>
      <c r="AA73" s="11">
        <f t="shared" si="41"/>
        <v>470</v>
      </c>
      <c r="AB73" s="11">
        <f t="shared" si="42"/>
        <v>270</v>
      </c>
      <c r="AC73" s="11">
        <f t="shared" si="43"/>
        <v>727</v>
      </c>
    </row>
    <row r="74" spans="1:29" ht="12.75">
      <c r="A74" s="25">
        <f t="shared" si="27"/>
        <v>70</v>
      </c>
      <c r="B74" s="33" t="s">
        <v>161</v>
      </c>
      <c r="C74" s="34" t="s">
        <v>162</v>
      </c>
      <c r="D74" s="32">
        <v>17016.1</v>
      </c>
      <c r="E74" s="11">
        <f t="shared" si="44"/>
        <v>0.017</v>
      </c>
      <c r="F74" s="28">
        <f t="shared" si="45"/>
        <v>544133</v>
      </c>
      <c r="G74" s="8">
        <f t="shared" si="46"/>
        <v>544134</v>
      </c>
      <c r="H74" s="11">
        <f t="shared" si="47"/>
        <v>287363</v>
      </c>
      <c r="I74" s="11">
        <f t="shared" si="48"/>
        <v>58047</v>
      </c>
      <c r="J74" s="11">
        <f t="shared" si="49"/>
        <v>2625</v>
      </c>
      <c r="K74" s="11">
        <f t="shared" si="50"/>
        <v>3485</v>
      </c>
      <c r="L74" s="11">
        <f t="shared" si="51"/>
        <v>2279</v>
      </c>
      <c r="M74" s="11">
        <f t="shared" si="52"/>
        <v>3978</v>
      </c>
      <c r="N74" s="11">
        <f t="shared" si="53"/>
        <v>1871</v>
      </c>
      <c r="O74" s="11">
        <f t="shared" si="54"/>
        <v>1871</v>
      </c>
      <c r="P74" s="11">
        <f t="shared" si="55"/>
        <v>1673</v>
      </c>
      <c r="Q74" s="11">
        <f t="shared" si="56"/>
        <v>408</v>
      </c>
      <c r="R74" s="11">
        <f t="shared" si="57"/>
        <v>6732</v>
      </c>
      <c r="S74" s="11">
        <f t="shared" si="58"/>
        <v>156080</v>
      </c>
      <c r="T74" s="11">
        <f t="shared" si="59"/>
        <v>245</v>
      </c>
      <c r="U74" s="11">
        <f t="shared" si="60"/>
        <v>6528</v>
      </c>
      <c r="V74" s="11">
        <f t="shared" si="61"/>
        <v>1265</v>
      </c>
      <c r="W74" s="11">
        <f t="shared" si="37"/>
        <v>714</v>
      </c>
      <c r="X74" s="11">
        <f t="shared" si="38"/>
        <v>974</v>
      </c>
      <c r="Y74" s="11">
        <f t="shared" si="39"/>
        <v>3329</v>
      </c>
      <c r="Z74" s="11">
        <f t="shared" si="40"/>
        <v>510</v>
      </c>
      <c r="AA74" s="11">
        <f t="shared" si="41"/>
        <v>1333</v>
      </c>
      <c r="AB74" s="11">
        <f t="shared" si="42"/>
        <v>765</v>
      </c>
      <c r="AC74" s="11">
        <f t="shared" si="43"/>
        <v>2059</v>
      </c>
    </row>
    <row r="75" spans="1:29" ht="12.75">
      <c r="A75" s="25">
        <f t="shared" si="27"/>
        <v>71</v>
      </c>
      <c r="B75" s="33" t="s">
        <v>163</v>
      </c>
      <c r="C75" s="34" t="s">
        <v>164</v>
      </c>
      <c r="D75" s="32">
        <v>21737.1</v>
      </c>
      <c r="E75" s="11">
        <f t="shared" si="44"/>
        <v>0.021</v>
      </c>
      <c r="F75" s="28">
        <f t="shared" si="45"/>
        <v>672165</v>
      </c>
      <c r="G75" s="8">
        <f t="shared" si="46"/>
        <v>672165</v>
      </c>
      <c r="H75" s="11">
        <f t="shared" si="47"/>
        <v>354978</v>
      </c>
      <c r="I75" s="11">
        <f t="shared" si="48"/>
        <v>71706</v>
      </c>
      <c r="J75" s="11">
        <f t="shared" si="49"/>
        <v>3243</v>
      </c>
      <c r="K75" s="11">
        <f t="shared" si="50"/>
        <v>4305</v>
      </c>
      <c r="L75" s="11">
        <f t="shared" si="51"/>
        <v>2815</v>
      </c>
      <c r="M75" s="11">
        <f t="shared" si="52"/>
        <v>4914</v>
      </c>
      <c r="N75" s="11">
        <f t="shared" si="53"/>
        <v>2311</v>
      </c>
      <c r="O75" s="11">
        <f t="shared" si="54"/>
        <v>2311</v>
      </c>
      <c r="P75" s="11">
        <f t="shared" si="55"/>
        <v>2066</v>
      </c>
      <c r="Q75" s="11">
        <f t="shared" si="56"/>
        <v>504</v>
      </c>
      <c r="R75" s="11">
        <f t="shared" si="57"/>
        <v>8316</v>
      </c>
      <c r="S75" s="11">
        <f t="shared" si="58"/>
        <v>192805</v>
      </c>
      <c r="T75" s="11">
        <f t="shared" si="59"/>
        <v>302</v>
      </c>
      <c r="U75" s="11">
        <f t="shared" si="60"/>
        <v>8064</v>
      </c>
      <c r="V75" s="11">
        <f t="shared" si="61"/>
        <v>1562</v>
      </c>
      <c r="W75" s="11">
        <f t="shared" si="37"/>
        <v>882</v>
      </c>
      <c r="X75" s="11">
        <f t="shared" si="38"/>
        <v>1204</v>
      </c>
      <c r="Y75" s="11">
        <f t="shared" si="39"/>
        <v>4112</v>
      </c>
      <c r="Z75" s="11">
        <f t="shared" si="40"/>
        <v>630</v>
      </c>
      <c r="AA75" s="11">
        <f t="shared" si="41"/>
        <v>1646</v>
      </c>
      <c r="AB75" s="11">
        <f t="shared" si="42"/>
        <v>945</v>
      </c>
      <c r="AC75" s="11">
        <f t="shared" si="43"/>
        <v>2544</v>
      </c>
    </row>
    <row r="76" spans="1:29" ht="12.75">
      <c r="A76" s="25">
        <f t="shared" si="27"/>
        <v>72</v>
      </c>
      <c r="B76" s="33" t="s">
        <v>165</v>
      </c>
      <c r="C76" s="34" t="s">
        <v>166</v>
      </c>
      <c r="D76" s="32">
        <v>4197</v>
      </c>
      <c r="E76" s="11">
        <f t="shared" si="44"/>
        <v>0.004</v>
      </c>
      <c r="F76" s="28">
        <f t="shared" si="45"/>
        <v>128031</v>
      </c>
      <c r="G76" s="8">
        <f t="shared" si="46"/>
        <v>128033</v>
      </c>
      <c r="H76" s="11">
        <f t="shared" si="47"/>
        <v>67615</v>
      </c>
      <c r="I76" s="11">
        <f t="shared" si="48"/>
        <v>13658</v>
      </c>
      <c r="J76" s="11">
        <f t="shared" si="49"/>
        <v>618</v>
      </c>
      <c r="K76" s="11">
        <f t="shared" si="50"/>
        <v>820</v>
      </c>
      <c r="L76" s="11">
        <f t="shared" si="51"/>
        <v>536</v>
      </c>
      <c r="M76" s="11">
        <f t="shared" si="52"/>
        <v>936</v>
      </c>
      <c r="N76" s="11">
        <f t="shared" si="53"/>
        <v>440</v>
      </c>
      <c r="O76" s="11">
        <f t="shared" si="54"/>
        <v>440</v>
      </c>
      <c r="P76" s="11">
        <f t="shared" si="55"/>
        <v>394</v>
      </c>
      <c r="Q76" s="11">
        <f t="shared" si="56"/>
        <v>96</v>
      </c>
      <c r="R76" s="11">
        <f t="shared" si="57"/>
        <v>1584</v>
      </c>
      <c r="S76" s="11">
        <f t="shared" si="58"/>
        <v>36725</v>
      </c>
      <c r="T76" s="11">
        <f t="shared" si="59"/>
        <v>58</v>
      </c>
      <c r="U76" s="11">
        <f t="shared" si="60"/>
        <v>1536</v>
      </c>
      <c r="V76" s="11">
        <f t="shared" si="61"/>
        <v>298</v>
      </c>
      <c r="W76" s="11">
        <f t="shared" si="37"/>
        <v>168</v>
      </c>
      <c r="X76" s="11">
        <f t="shared" si="38"/>
        <v>229</v>
      </c>
      <c r="Y76" s="11">
        <f t="shared" si="39"/>
        <v>783</v>
      </c>
      <c r="Z76" s="11">
        <f t="shared" si="40"/>
        <v>120</v>
      </c>
      <c r="AA76" s="11">
        <f t="shared" si="41"/>
        <v>314</v>
      </c>
      <c r="AB76" s="11">
        <f t="shared" si="42"/>
        <v>180</v>
      </c>
      <c r="AC76" s="11">
        <f t="shared" si="43"/>
        <v>485</v>
      </c>
    </row>
    <row r="77" spans="1:29" ht="12.75">
      <c r="A77" s="25">
        <f t="shared" si="27"/>
        <v>73</v>
      </c>
      <c r="B77" s="33" t="s">
        <v>167</v>
      </c>
      <c r="C77" s="34" t="s">
        <v>168</v>
      </c>
      <c r="D77" s="32">
        <v>2359.1</v>
      </c>
      <c r="E77" s="11">
        <f t="shared" si="44"/>
        <v>0.002</v>
      </c>
      <c r="F77" s="28">
        <f t="shared" si="45"/>
        <v>64016</v>
      </c>
      <c r="G77" s="8">
        <f t="shared" si="46"/>
        <v>64017</v>
      </c>
      <c r="H77" s="11">
        <f t="shared" si="47"/>
        <v>33808</v>
      </c>
      <c r="I77" s="11">
        <f t="shared" si="48"/>
        <v>6829</v>
      </c>
      <c r="J77" s="11">
        <f t="shared" si="49"/>
        <v>309</v>
      </c>
      <c r="K77" s="11">
        <f t="shared" si="50"/>
        <v>410</v>
      </c>
      <c r="L77" s="11">
        <f t="shared" si="51"/>
        <v>268</v>
      </c>
      <c r="M77" s="11">
        <f t="shared" si="52"/>
        <v>468</v>
      </c>
      <c r="N77" s="11">
        <f t="shared" si="53"/>
        <v>220</v>
      </c>
      <c r="O77" s="11">
        <f t="shared" si="54"/>
        <v>220</v>
      </c>
      <c r="P77" s="11">
        <f t="shared" si="55"/>
        <v>197</v>
      </c>
      <c r="Q77" s="11">
        <f t="shared" si="56"/>
        <v>48</v>
      </c>
      <c r="R77" s="11">
        <f t="shared" si="57"/>
        <v>792</v>
      </c>
      <c r="S77" s="11">
        <f t="shared" si="58"/>
        <v>18362</v>
      </c>
      <c r="T77" s="11">
        <f t="shared" si="59"/>
        <v>29</v>
      </c>
      <c r="U77" s="11">
        <f t="shared" si="60"/>
        <v>768</v>
      </c>
      <c r="V77" s="11">
        <f t="shared" si="61"/>
        <v>149</v>
      </c>
      <c r="W77" s="11">
        <f t="shared" si="37"/>
        <v>84</v>
      </c>
      <c r="X77" s="11">
        <f t="shared" si="38"/>
        <v>115</v>
      </c>
      <c r="Y77" s="11">
        <f t="shared" si="39"/>
        <v>392</v>
      </c>
      <c r="Z77" s="11">
        <f t="shared" si="40"/>
        <v>60</v>
      </c>
      <c r="AA77" s="11">
        <f t="shared" si="41"/>
        <v>157</v>
      </c>
      <c r="AB77" s="11">
        <f t="shared" si="42"/>
        <v>90</v>
      </c>
      <c r="AC77" s="11">
        <f t="shared" si="43"/>
        <v>242</v>
      </c>
    </row>
    <row r="78" spans="1:29" ht="12.75">
      <c r="A78" s="25">
        <f t="shared" si="27"/>
        <v>74</v>
      </c>
      <c r="B78" s="33" t="s">
        <v>169</v>
      </c>
      <c r="C78" s="34" t="s">
        <v>170</v>
      </c>
      <c r="D78" s="32">
        <v>2320.6</v>
      </c>
      <c r="E78" s="11">
        <f t="shared" si="44"/>
        <v>0.002</v>
      </c>
      <c r="F78" s="28">
        <f t="shared" si="45"/>
        <v>64016</v>
      </c>
      <c r="G78" s="8">
        <f t="shared" si="46"/>
        <v>64017</v>
      </c>
      <c r="H78" s="11">
        <f t="shared" si="47"/>
        <v>33808</v>
      </c>
      <c r="I78" s="11">
        <f t="shared" si="48"/>
        <v>6829</v>
      </c>
      <c r="J78" s="11">
        <f t="shared" si="49"/>
        <v>309</v>
      </c>
      <c r="K78" s="11">
        <f t="shared" si="50"/>
        <v>410</v>
      </c>
      <c r="L78" s="11">
        <f t="shared" si="51"/>
        <v>268</v>
      </c>
      <c r="M78" s="11">
        <f t="shared" si="52"/>
        <v>468</v>
      </c>
      <c r="N78" s="11">
        <f t="shared" si="53"/>
        <v>220</v>
      </c>
      <c r="O78" s="11">
        <f t="shared" si="54"/>
        <v>220</v>
      </c>
      <c r="P78" s="11">
        <f t="shared" si="55"/>
        <v>197</v>
      </c>
      <c r="Q78" s="11">
        <f t="shared" si="56"/>
        <v>48</v>
      </c>
      <c r="R78" s="11">
        <f t="shared" si="57"/>
        <v>792</v>
      </c>
      <c r="S78" s="11">
        <f t="shared" si="58"/>
        <v>18362</v>
      </c>
      <c r="T78" s="11">
        <f t="shared" si="59"/>
        <v>29</v>
      </c>
      <c r="U78" s="11">
        <f t="shared" si="60"/>
        <v>768</v>
      </c>
      <c r="V78" s="11">
        <f t="shared" si="61"/>
        <v>149</v>
      </c>
      <c r="W78" s="11">
        <f t="shared" si="37"/>
        <v>84</v>
      </c>
      <c r="X78" s="11">
        <f t="shared" si="38"/>
        <v>115</v>
      </c>
      <c r="Y78" s="11">
        <f t="shared" si="39"/>
        <v>392</v>
      </c>
      <c r="Z78" s="11">
        <f t="shared" si="40"/>
        <v>60</v>
      </c>
      <c r="AA78" s="11">
        <f t="shared" si="41"/>
        <v>157</v>
      </c>
      <c r="AB78" s="11">
        <f t="shared" si="42"/>
        <v>90</v>
      </c>
      <c r="AC78" s="11">
        <f t="shared" si="43"/>
        <v>242</v>
      </c>
    </row>
    <row r="79" spans="1:29" ht="12.75">
      <c r="A79" s="25">
        <f t="shared" si="27"/>
        <v>75</v>
      </c>
      <c r="B79" s="33" t="s">
        <v>171</v>
      </c>
      <c r="C79" s="34" t="s">
        <v>172</v>
      </c>
      <c r="D79" s="32">
        <v>14174.4</v>
      </c>
      <c r="E79" s="11">
        <f t="shared" si="44"/>
        <v>0.014</v>
      </c>
      <c r="F79" s="28">
        <f t="shared" si="45"/>
        <v>448110</v>
      </c>
      <c r="G79" s="8">
        <f t="shared" si="46"/>
        <v>448111</v>
      </c>
      <c r="H79" s="11">
        <f t="shared" si="47"/>
        <v>236652</v>
      </c>
      <c r="I79" s="11">
        <f t="shared" si="48"/>
        <v>47804</v>
      </c>
      <c r="J79" s="11">
        <f t="shared" si="49"/>
        <v>2162</v>
      </c>
      <c r="K79" s="11">
        <f t="shared" si="50"/>
        <v>2870</v>
      </c>
      <c r="L79" s="11">
        <f t="shared" si="51"/>
        <v>1877</v>
      </c>
      <c r="M79" s="11">
        <f t="shared" si="52"/>
        <v>3276</v>
      </c>
      <c r="N79" s="11">
        <f t="shared" si="53"/>
        <v>1540</v>
      </c>
      <c r="O79" s="11">
        <f t="shared" si="54"/>
        <v>1541</v>
      </c>
      <c r="P79" s="11">
        <f t="shared" si="55"/>
        <v>1378</v>
      </c>
      <c r="Q79" s="11">
        <f t="shared" si="56"/>
        <v>336</v>
      </c>
      <c r="R79" s="11">
        <f t="shared" si="57"/>
        <v>5544</v>
      </c>
      <c r="S79" s="11">
        <f t="shared" si="58"/>
        <v>128536</v>
      </c>
      <c r="T79" s="11">
        <f t="shared" si="59"/>
        <v>202</v>
      </c>
      <c r="U79" s="11">
        <f t="shared" si="60"/>
        <v>5376</v>
      </c>
      <c r="V79" s="11">
        <f t="shared" si="61"/>
        <v>1042</v>
      </c>
      <c r="W79" s="11">
        <f t="shared" si="37"/>
        <v>588</v>
      </c>
      <c r="X79" s="11">
        <f t="shared" si="38"/>
        <v>802</v>
      </c>
      <c r="Y79" s="11">
        <f t="shared" si="39"/>
        <v>2741</v>
      </c>
      <c r="Z79" s="11">
        <f t="shared" si="40"/>
        <v>420</v>
      </c>
      <c r="AA79" s="11">
        <f t="shared" si="41"/>
        <v>1098</v>
      </c>
      <c r="AB79" s="11">
        <f t="shared" si="42"/>
        <v>630</v>
      </c>
      <c r="AC79" s="11">
        <f t="shared" si="43"/>
        <v>1696</v>
      </c>
    </row>
    <row r="80" spans="1:29" ht="12.75">
      <c r="A80" s="25">
        <f t="shared" si="27"/>
        <v>76</v>
      </c>
      <c r="B80" s="33" t="s">
        <v>173</v>
      </c>
      <c r="C80" s="34" t="s">
        <v>174</v>
      </c>
      <c r="D80" s="32">
        <v>7647.1</v>
      </c>
      <c r="E80" s="11">
        <f t="shared" si="44"/>
        <v>0.007</v>
      </c>
      <c r="F80" s="28">
        <f t="shared" si="45"/>
        <v>224055</v>
      </c>
      <c r="G80" s="8">
        <f t="shared" si="46"/>
        <v>224055</v>
      </c>
      <c r="H80" s="11">
        <f t="shared" si="47"/>
        <v>118326</v>
      </c>
      <c r="I80" s="11">
        <f t="shared" si="48"/>
        <v>23902</v>
      </c>
      <c r="J80" s="11">
        <f t="shared" si="49"/>
        <v>1081</v>
      </c>
      <c r="K80" s="11">
        <f t="shared" si="50"/>
        <v>1435</v>
      </c>
      <c r="L80" s="11">
        <f t="shared" si="51"/>
        <v>938</v>
      </c>
      <c r="M80" s="11">
        <f t="shared" si="52"/>
        <v>1638</v>
      </c>
      <c r="N80" s="11">
        <f t="shared" si="53"/>
        <v>770</v>
      </c>
      <c r="O80" s="11">
        <f t="shared" si="54"/>
        <v>770</v>
      </c>
      <c r="P80" s="11">
        <f t="shared" si="55"/>
        <v>689</v>
      </c>
      <c r="Q80" s="11">
        <f t="shared" si="56"/>
        <v>168</v>
      </c>
      <c r="R80" s="11">
        <f t="shared" si="57"/>
        <v>2772</v>
      </c>
      <c r="S80" s="11">
        <f t="shared" si="58"/>
        <v>64268</v>
      </c>
      <c r="T80" s="11">
        <f t="shared" si="59"/>
        <v>101</v>
      </c>
      <c r="U80" s="11">
        <f t="shared" si="60"/>
        <v>2688</v>
      </c>
      <c r="V80" s="11">
        <f t="shared" si="61"/>
        <v>521</v>
      </c>
      <c r="W80" s="11">
        <f t="shared" si="37"/>
        <v>294</v>
      </c>
      <c r="X80" s="11">
        <f t="shared" si="38"/>
        <v>401</v>
      </c>
      <c r="Y80" s="11">
        <f t="shared" si="39"/>
        <v>1371</v>
      </c>
      <c r="Z80" s="11">
        <f t="shared" si="40"/>
        <v>210</v>
      </c>
      <c r="AA80" s="11">
        <f t="shared" si="41"/>
        <v>549</v>
      </c>
      <c r="AB80" s="11">
        <f t="shared" si="42"/>
        <v>315</v>
      </c>
      <c r="AC80" s="11">
        <f t="shared" si="43"/>
        <v>848</v>
      </c>
    </row>
    <row r="81" spans="1:29" ht="12.75">
      <c r="A81" s="25">
        <f t="shared" si="27"/>
        <v>77</v>
      </c>
      <c r="B81" s="33" t="s">
        <v>175</v>
      </c>
      <c r="C81" s="34" t="s">
        <v>176</v>
      </c>
      <c r="D81" s="32">
        <v>4227.4</v>
      </c>
      <c r="E81" s="11">
        <f t="shared" si="44"/>
        <v>0.004</v>
      </c>
      <c r="F81" s="28">
        <f t="shared" si="45"/>
        <v>128031</v>
      </c>
      <c r="G81" s="8">
        <f t="shared" si="46"/>
        <v>128033</v>
      </c>
      <c r="H81" s="11">
        <f t="shared" si="47"/>
        <v>67615</v>
      </c>
      <c r="I81" s="11">
        <f t="shared" si="48"/>
        <v>13658</v>
      </c>
      <c r="J81" s="11">
        <f t="shared" si="49"/>
        <v>618</v>
      </c>
      <c r="K81" s="11">
        <f t="shared" si="50"/>
        <v>820</v>
      </c>
      <c r="L81" s="11">
        <f t="shared" si="51"/>
        <v>536</v>
      </c>
      <c r="M81" s="11">
        <f t="shared" si="52"/>
        <v>936</v>
      </c>
      <c r="N81" s="11">
        <f t="shared" si="53"/>
        <v>440</v>
      </c>
      <c r="O81" s="11">
        <f t="shared" si="54"/>
        <v>440</v>
      </c>
      <c r="P81" s="11">
        <f t="shared" si="55"/>
        <v>394</v>
      </c>
      <c r="Q81" s="11">
        <f t="shared" si="56"/>
        <v>96</v>
      </c>
      <c r="R81" s="11">
        <f t="shared" si="57"/>
        <v>1584</v>
      </c>
      <c r="S81" s="11">
        <f t="shared" si="58"/>
        <v>36725</v>
      </c>
      <c r="T81" s="11">
        <f t="shared" si="59"/>
        <v>58</v>
      </c>
      <c r="U81" s="11">
        <f t="shared" si="60"/>
        <v>1536</v>
      </c>
      <c r="V81" s="11">
        <f t="shared" si="61"/>
        <v>298</v>
      </c>
      <c r="W81" s="11">
        <f t="shared" si="37"/>
        <v>168</v>
      </c>
      <c r="X81" s="11">
        <f t="shared" si="38"/>
        <v>229</v>
      </c>
      <c r="Y81" s="11">
        <f t="shared" si="39"/>
        <v>783</v>
      </c>
      <c r="Z81" s="11">
        <f t="shared" si="40"/>
        <v>120</v>
      </c>
      <c r="AA81" s="11">
        <f t="shared" si="41"/>
        <v>314</v>
      </c>
      <c r="AB81" s="11">
        <f t="shared" si="42"/>
        <v>180</v>
      </c>
      <c r="AC81" s="11">
        <f t="shared" si="43"/>
        <v>485</v>
      </c>
    </row>
    <row r="82" spans="1:29" ht="12.75">
      <c r="A82" s="25">
        <f t="shared" si="27"/>
        <v>78</v>
      </c>
      <c r="B82" s="33" t="s">
        <v>177</v>
      </c>
      <c r="C82" s="34" t="s">
        <v>178</v>
      </c>
      <c r="D82" s="32">
        <v>3959.7</v>
      </c>
      <c r="E82" s="11">
        <f t="shared" si="44"/>
        <v>0.004</v>
      </c>
      <c r="F82" s="28">
        <f t="shared" si="45"/>
        <v>128031</v>
      </c>
      <c r="G82" s="8">
        <f t="shared" si="46"/>
        <v>128033</v>
      </c>
      <c r="H82" s="11">
        <f t="shared" si="47"/>
        <v>67615</v>
      </c>
      <c r="I82" s="11">
        <f t="shared" si="48"/>
        <v>13658</v>
      </c>
      <c r="J82" s="11">
        <f t="shared" si="49"/>
        <v>618</v>
      </c>
      <c r="K82" s="11">
        <f t="shared" si="50"/>
        <v>820</v>
      </c>
      <c r="L82" s="11">
        <f t="shared" si="51"/>
        <v>536</v>
      </c>
      <c r="M82" s="11">
        <f t="shared" si="52"/>
        <v>936</v>
      </c>
      <c r="N82" s="11">
        <f t="shared" si="53"/>
        <v>440</v>
      </c>
      <c r="O82" s="11">
        <f t="shared" si="54"/>
        <v>440</v>
      </c>
      <c r="P82" s="11">
        <f t="shared" si="55"/>
        <v>394</v>
      </c>
      <c r="Q82" s="11">
        <f t="shared" si="56"/>
        <v>96</v>
      </c>
      <c r="R82" s="11">
        <f t="shared" si="57"/>
        <v>1584</v>
      </c>
      <c r="S82" s="11">
        <f t="shared" si="58"/>
        <v>36725</v>
      </c>
      <c r="T82" s="11">
        <f t="shared" si="59"/>
        <v>58</v>
      </c>
      <c r="U82" s="11">
        <f t="shared" si="60"/>
        <v>1536</v>
      </c>
      <c r="V82" s="11">
        <f t="shared" si="61"/>
        <v>298</v>
      </c>
      <c r="W82" s="11">
        <f t="shared" si="37"/>
        <v>168</v>
      </c>
      <c r="X82" s="11">
        <f t="shared" si="38"/>
        <v>229</v>
      </c>
      <c r="Y82" s="11">
        <f t="shared" si="39"/>
        <v>783</v>
      </c>
      <c r="Z82" s="11">
        <f t="shared" si="40"/>
        <v>120</v>
      </c>
      <c r="AA82" s="11">
        <f t="shared" si="41"/>
        <v>314</v>
      </c>
      <c r="AB82" s="11">
        <f t="shared" si="42"/>
        <v>180</v>
      </c>
      <c r="AC82" s="11">
        <f t="shared" si="43"/>
        <v>485</v>
      </c>
    </row>
    <row r="83" spans="1:29" ht="13.5" customHeight="1">
      <c r="A83" s="25">
        <f t="shared" si="27"/>
        <v>79</v>
      </c>
      <c r="B83" s="33" t="s">
        <v>179</v>
      </c>
      <c r="C83" s="34" t="s">
        <v>180</v>
      </c>
      <c r="D83" s="32">
        <v>4063.8</v>
      </c>
      <c r="E83" s="11">
        <f t="shared" si="44"/>
        <v>0.004</v>
      </c>
      <c r="F83" s="28">
        <f t="shared" si="45"/>
        <v>128031</v>
      </c>
      <c r="G83" s="8">
        <f t="shared" si="46"/>
        <v>128033</v>
      </c>
      <c r="H83" s="11">
        <f t="shared" si="47"/>
        <v>67615</v>
      </c>
      <c r="I83" s="11">
        <f t="shared" si="48"/>
        <v>13658</v>
      </c>
      <c r="J83" s="11">
        <f t="shared" si="49"/>
        <v>618</v>
      </c>
      <c r="K83" s="11">
        <f t="shared" si="50"/>
        <v>820</v>
      </c>
      <c r="L83" s="11">
        <f t="shared" si="51"/>
        <v>536</v>
      </c>
      <c r="M83" s="11">
        <f t="shared" si="52"/>
        <v>936</v>
      </c>
      <c r="N83" s="11">
        <f t="shared" si="53"/>
        <v>440</v>
      </c>
      <c r="O83" s="11">
        <f t="shared" si="54"/>
        <v>440</v>
      </c>
      <c r="P83" s="11">
        <f t="shared" si="55"/>
        <v>394</v>
      </c>
      <c r="Q83" s="11">
        <f t="shared" si="56"/>
        <v>96</v>
      </c>
      <c r="R83" s="11">
        <f t="shared" si="57"/>
        <v>1584</v>
      </c>
      <c r="S83" s="11">
        <f t="shared" si="58"/>
        <v>36725</v>
      </c>
      <c r="T83" s="11">
        <f t="shared" si="59"/>
        <v>58</v>
      </c>
      <c r="U83" s="11">
        <f t="shared" si="60"/>
        <v>1536</v>
      </c>
      <c r="V83" s="11">
        <f t="shared" si="61"/>
        <v>298</v>
      </c>
      <c r="W83" s="11">
        <f t="shared" si="37"/>
        <v>168</v>
      </c>
      <c r="X83" s="11">
        <f t="shared" si="38"/>
        <v>229</v>
      </c>
      <c r="Y83" s="11">
        <f t="shared" si="39"/>
        <v>783</v>
      </c>
      <c r="Z83" s="11">
        <f t="shared" si="40"/>
        <v>120</v>
      </c>
      <c r="AA83" s="11">
        <f t="shared" si="41"/>
        <v>314</v>
      </c>
      <c r="AB83" s="11">
        <f t="shared" si="42"/>
        <v>180</v>
      </c>
      <c r="AC83" s="11">
        <f t="shared" si="43"/>
        <v>485</v>
      </c>
    </row>
    <row r="84" spans="1:29" ht="12.75">
      <c r="A84" s="25">
        <f t="shared" si="27"/>
        <v>80</v>
      </c>
      <c r="B84" s="33" t="s">
        <v>181</v>
      </c>
      <c r="C84" s="34" t="s">
        <v>182</v>
      </c>
      <c r="D84" s="32">
        <v>7875.09</v>
      </c>
      <c r="E84" s="11">
        <f t="shared" si="44"/>
        <v>0.008</v>
      </c>
      <c r="F84" s="28">
        <f t="shared" si="45"/>
        <v>256063</v>
      </c>
      <c r="G84" s="8">
        <f t="shared" si="46"/>
        <v>256061</v>
      </c>
      <c r="H84" s="11">
        <f t="shared" si="47"/>
        <v>135230</v>
      </c>
      <c r="I84" s="11">
        <f t="shared" si="48"/>
        <v>27316</v>
      </c>
      <c r="J84" s="11">
        <f t="shared" si="49"/>
        <v>1235</v>
      </c>
      <c r="K84" s="11">
        <f t="shared" si="50"/>
        <v>1640</v>
      </c>
      <c r="L84" s="11">
        <f t="shared" si="51"/>
        <v>1073</v>
      </c>
      <c r="M84" s="11">
        <f t="shared" si="52"/>
        <v>1872</v>
      </c>
      <c r="N84" s="11">
        <f t="shared" si="53"/>
        <v>880</v>
      </c>
      <c r="O84" s="11">
        <f t="shared" si="54"/>
        <v>880</v>
      </c>
      <c r="P84" s="11">
        <f t="shared" si="55"/>
        <v>787</v>
      </c>
      <c r="Q84" s="11">
        <f t="shared" si="56"/>
        <v>192</v>
      </c>
      <c r="R84" s="11">
        <f t="shared" si="57"/>
        <v>3168</v>
      </c>
      <c r="S84" s="11">
        <f t="shared" si="58"/>
        <v>73449</v>
      </c>
      <c r="T84" s="11">
        <f t="shared" si="59"/>
        <v>115</v>
      </c>
      <c r="U84" s="11">
        <f t="shared" si="60"/>
        <v>3072</v>
      </c>
      <c r="V84" s="11">
        <f t="shared" si="61"/>
        <v>595</v>
      </c>
      <c r="W84" s="11">
        <f t="shared" si="37"/>
        <v>336</v>
      </c>
      <c r="X84" s="11">
        <f t="shared" si="38"/>
        <v>459</v>
      </c>
      <c r="Y84" s="11">
        <f t="shared" si="39"/>
        <v>1566</v>
      </c>
      <c r="Z84" s="11">
        <f t="shared" si="40"/>
        <v>240</v>
      </c>
      <c r="AA84" s="11">
        <f t="shared" si="41"/>
        <v>627</v>
      </c>
      <c r="AB84" s="11">
        <f t="shared" si="42"/>
        <v>360</v>
      </c>
      <c r="AC84" s="11">
        <f t="shared" si="43"/>
        <v>969</v>
      </c>
    </row>
    <row r="85" spans="1:29" ht="16.5" customHeight="1">
      <c r="A85" s="25">
        <f t="shared" si="27"/>
        <v>81</v>
      </c>
      <c r="B85" s="33" t="s">
        <v>183</v>
      </c>
      <c r="C85" s="34" t="s">
        <v>184</v>
      </c>
      <c r="D85" s="32">
        <v>14249.7</v>
      </c>
      <c r="E85" s="11">
        <f t="shared" si="44"/>
        <v>0.014</v>
      </c>
      <c r="F85" s="28">
        <f t="shared" si="45"/>
        <v>448110</v>
      </c>
      <c r="G85" s="8">
        <f t="shared" si="46"/>
        <v>448111</v>
      </c>
      <c r="H85" s="11">
        <f t="shared" si="47"/>
        <v>236652</v>
      </c>
      <c r="I85" s="11">
        <f t="shared" si="48"/>
        <v>47804</v>
      </c>
      <c r="J85" s="11">
        <f t="shared" si="49"/>
        <v>2162</v>
      </c>
      <c r="K85" s="11">
        <f t="shared" si="50"/>
        <v>2870</v>
      </c>
      <c r="L85" s="11">
        <f t="shared" si="51"/>
        <v>1877</v>
      </c>
      <c r="M85" s="11">
        <f t="shared" si="52"/>
        <v>3276</v>
      </c>
      <c r="N85" s="11">
        <f t="shared" si="53"/>
        <v>1540</v>
      </c>
      <c r="O85" s="11">
        <f t="shared" si="54"/>
        <v>1541</v>
      </c>
      <c r="P85" s="11">
        <f t="shared" si="55"/>
        <v>1378</v>
      </c>
      <c r="Q85" s="11">
        <f t="shared" si="56"/>
        <v>336</v>
      </c>
      <c r="R85" s="11">
        <f t="shared" si="57"/>
        <v>5544</v>
      </c>
      <c r="S85" s="11">
        <f t="shared" si="58"/>
        <v>128536</v>
      </c>
      <c r="T85" s="11">
        <f t="shared" si="59"/>
        <v>202</v>
      </c>
      <c r="U85" s="11">
        <f t="shared" si="60"/>
        <v>5376</v>
      </c>
      <c r="V85" s="11">
        <f t="shared" si="61"/>
        <v>1042</v>
      </c>
      <c r="W85" s="11">
        <f t="shared" si="37"/>
        <v>588</v>
      </c>
      <c r="X85" s="11">
        <f t="shared" si="38"/>
        <v>802</v>
      </c>
      <c r="Y85" s="11">
        <f t="shared" si="39"/>
        <v>2741</v>
      </c>
      <c r="Z85" s="11">
        <f t="shared" si="40"/>
        <v>420</v>
      </c>
      <c r="AA85" s="11">
        <f t="shared" si="41"/>
        <v>1098</v>
      </c>
      <c r="AB85" s="11">
        <f t="shared" si="42"/>
        <v>630</v>
      </c>
      <c r="AC85" s="11">
        <f t="shared" si="43"/>
        <v>1696</v>
      </c>
    </row>
    <row r="86" spans="1:29" ht="12.75">
      <c r="A86" s="25">
        <f t="shared" si="27"/>
        <v>82</v>
      </c>
      <c r="B86" s="33" t="s">
        <v>185</v>
      </c>
      <c r="C86" s="34" t="s">
        <v>186</v>
      </c>
      <c r="D86" s="32">
        <v>12884.5</v>
      </c>
      <c r="E86" s="11">
        <f t="shared" si="44"/>
        <v>0.013</v>
      </c>
      <c r="F86" s="28">
        <f t="shared" si="45"/>
        <v>416102</v>
      </c>
      <c r="G86" s="8">
        <f t="shared" si="46"/>
        <v>416101</v>
      </c>
      <c r="H86" s="11">
        <f t="shared" si="47"/>
        <v>219748</v>
      </c>
      <c r="I86" s="11">
        <f t="shared" si="48"/>
        <v>44389</v>
      </c>
      <c r="J86" s="11">
        <f t="shared" si="49"/>
        <v>2007</v>
      </c>
      <c r="K86" s="11">
        <f t="shared" si="50"/>
        <v>2665</v>
      </c>
      <c r="L86" s="11">
        <f t="shared" si="51"/>
        <v>1743</v>
      </c>
      <c r="M86" s="11">
        <f t="shared" si="52"/>
        <v>3042</v>
      </c>
      <c r="N86" s="11">
        <f t="shared" si="53"/>
        <v>1430</v>
      </c>
      <c r="O86" s="11">
        <f t="shared" si="54"/>
        <v>1431</v>
      </c>
      <c r="P86" s="11">
        <f t="shared" si="55"/>
        <v>1279</v>
      </c>
      <c r="Q86" s="11">
        <f t="shared" si="56"/>
        <v>312</v>
      </c>
      <c r="R86" s="11">
        <f t="shared" si="57"/>
        <v>5148</v>
      </c>
      <c r="S86" s="11">
        <f t="shared" si="58"/>
        <v>119355</v>
      </c>
      <c r="T86" s="11">
        <f t="shared" si="59"/>
        <v>187</v>
      </c>
      <c r="U86" s="11">
        <f t="shared" si="60"/>
        <v>4992</v>
      </c>
      <c r="V86" s="11">
        <f t="shared" si="61"/>
        <v>967</v>
      </c>
      <c r="W86" s="11">
        <f t="shared" si="37"/>
        <v>546</v>
      </c>
      <c r="X86" s="11">
        <f t="shared" si="38"/>
        <v>745</v>
      </c>
      <c r="Y86" s="11">
        <f t="shared" si="39"/>
        <v>2546</v>
      </c>
      <c r="Z86" s="11">
        <f t="shared" si="40"/>
        <v>390</v>
      </c>
      <c r="AA86" s="11">
        <f t="shared" si="41"/>
        <v>1019</v>
      </c>
      <c r="AB86" s="11">
        <f t="shared" si="42"/>
        <v>585</v>
      </c>
      <c r="AC86" s="11">
        <f t="shared" si="43"/>
        <v>1575</v>
      </c>
    </row>
    <row r="87" spans="1:29" ht="12.75">
      <c r="A87" s="25">
        <f t="shared" si="27"/>
        <v>83</v>
      </c>
      <c r="B87" s="33" t="s">
        <v>187</v>
      </c>
      <c r="C87" s="34" t="s">
        <v>188</v>
      </c>
      <c r="D87" s="32">
        <v>12907.6</v>
      </c>
      <c r="E87" s="11">
        <f t="shared" si="44"/>
        <v>0.013</v>
      </c>
      <c r="F87" s="28">
        <f t="shared" si="45"/>
        <v>416102</v>
      </c>
      <c r="G87" s="8">
        <f t="shared" si="46"/>
        <v>416101</v>
      </c>
      <c r="H87" s="11">
        <f t="shared" si="47"/>
        <v>219748</v>
      </c>
      <c r="I87" s="11">
        <f t="shared" si="48"/>
        <v>44389</v>
      </c>
      <c r="J87" s="11">
        <f t="shared" si="49"/>
        <v>2007</v>
      </c>
      <c r="K87" s="11">
        <f t="shared" si="50"/>
        <v>2665</v>
      </c>
      <c r="L87" s="11">
        <f t="shared" si="51"/>
        <v>1743</v>
      </c>
      <c r="M87" s="11">
        <f t="shared" si="52"/>
        <v>3042</v>
      </c>
      <c r="N87" s="11">
        <f t="shared" si="53"/>
        <v>1430</v>
      </c>
      <c r="O87" s="11">
        <f t="shared" si="54"/>
        <v>1431</v>
      </c>
      <c r="P87" s="11">
        <f t="shared" si="55"/>
        <v>1279</v>
      </c>
      <c r="Q87" s="11">
        <f t="shared" si="56"/>
        <v>312</v>
      </c>
      <c r="R87" s="11">
        <f t="shared" si="57"/>
        <v>5148</v>
      </c>
      <c r="S87" s="11">
        <f t="shared" si="58"/>
        <v>119355</v>
      </c>
      <c r="T87" s="11">
        <f t="shared" si="59"/>
        <v>187</v>
      </c>
      <c r="U87" s="11">
        <f t="shared" si="60"/>
        <v>4992</v>
      </c>
      <c r="V87" s="11">
        <f t="shared" si="61"/>
        <v>967</v>
      </c>
      <c r="W87" s="11">
        <f t="shared" si="37"/>
        <v>546</v>
      </c>
      <c r="X87" s="11">
        <f t="shared" si="38"/>
        <v>745</v>
      </c>
      <c r="Y87" s="11">
        <f t="shared" si="39"/>
        <v>2546</v>
      </c>
      <c r="Z87" s="11">
        <f t="shared" si="40"/>
        <v>390</v>
      </c>
      <c r="AA87" s="11">
        <f t="shared" si="41"/>
        <v>1019</v>
      </c>
      <c r="AB87" s="11">
        <f t="shared" si="42"/>
        <v>585</v>
      </c>
      <c r="AC87" s="11">
        <f t="shared" si="43"/>
        <v>1575</v>
      </c>
    </row>
    <row r="88" spans="1:29" ht="12.75">
      <c r="A88" s="25">
        <f t="shared" si="27"/>
        <v>84</v>
      </c>
      <c r="B88" s="33" t="s">
        <v>189</v>
      </c>
      <c r="C88" s="34" t="s">
        <v>190</v>
      </c>
      <c r="D88" s="32">
        <v>24529.95</v>
      </c>
      <c r="E88" s="11">
        <f t="shared" si="44"/>
        <v>0.024</v>
      </c>
      <c r="F88" s="28">
        <f t="shared" si="45"/>
        <v>768188</v>
      </c>
      <c r="G88" s="8">
        <f t="shared" si="46"/>
        <v>768190</v>
      </c>
      <c r="H88" s="11">
        <f t="shared" si="47"/>
        <v>405689</v>
      </c>
      <c r="I88" s="11">
        <f t="shared" si="48"/>
        <v>81949</v>
      </c>
      <c r="J88" s="11">
        <f t="shared" si="49"/>
        <v>3706</v>
      </c>
      <c r="K88" s="11">
        <f t="shared" si="50"/>
        <v>4919</v>
      </c>
      <c r="L88" s="11">
        <f t="shared" si="51"/>
        <v>3218</v>
      </c>
      <c r="M88" s="11">
        <f t="shared" si="52"/>
        <v>5616</v>
      </c>
      <c r="N88" s="11">
        <f t="shared" si="53"/>
        <v>2641</v>
      </c>
      <c r="O88" s="11">
        <f t="shared" si="54"/>
        <v>2641</v>
      </c>
      <c r="P88" s="11">
        <f t="shared" si="55"/>
        <v>2362</v>
      </c>
      <c r="Q88" s="11">
        <f t="shared" si="56"/>
        <v>576</v>
      </c>
      <c r="R88" s="11">
        <f t="shared" si="57"/>
        <v>9504</v>
      </c>
      <c r="S88" s="11">
        <f t="shared" si="58"/>
        <v>220348</v>
      </c>
      <c r="T88" s="11">
        <f t="shared" si="59"/>
        <v>346</v>
      </c>
      <c r="U88" s="11">
        <f t="shared" si="60"/>
        <v>9216</v>
      </c>
      <c r="V88" s="11">
        <f t="shared" si="61"/>
        <v>1786</v>
      </c>
      <c r="W88" s="11">
        <f t="shared" si="37"/>
        <v>1008</v>
      </c>
      <c r="X88" s="11">
        <f t="shared" si="38"/>
        <v>1376</v>
      </c>
      <c r="Y88" s="11">
        <f t="shared" si="39"/>
        <v>4699</v>
      </c>
      <c r="Z88" s="11">
        <f t="shared" si="40"/>
        <v>720</v>
      </c>
      <c r="AA88" s="11">
        <f t="shared" si="41"/>
        <v>1882</v>
      </c>
      <c r="AB88" s="11">
        <f t="shared" si="42"/>
        <v>1080</v>
      </c>
      <c r="AC88" s="11">
        <f t="shared" si="43"/>
        <v>2908</v>
      </c>
    </row>
    <row r="89" spans="1:29" ht="12.75">
      <c r="A89" s="25">
        <f t="shared" si="27"/>
        <v>85</v>
      </c>
      <c r="B89" s="33" t="s">
        <v>191</v>
      </c>
      <c r="C89" s="34" t="s">
        <v>192</v>
      </c>
      <c r="D89" s="32">
        <v>13452.9</v>
      </c>
      <c r="E89" s="11">
        <f t="shared" si="44"/>
        <v>0.013</v>
      </c>
      <c r="F89" s="28">
        <f t="shared" si="45"/>
        <v>416102</v>
      </c>
      <c r="G89" s="8">
        <f t="shared" si="46"/>
        <v>416101</v>
      </c>
      <c r="H89" s="11">
        <f t="shared" si="47"/>
        <v>219748</v>
      </c>
      <c r="I89" s="11">
        <f t="shared" si="48"/>
        <v>44389</v>
      </c>
      <c r="J89" s="11">
        <f t="shared" si="49"/>
        <v>2007</v>
      </c>
      <c r="K89" s="11">
        <f t="shared" si="50"/>
        <v>2665</v>
      </c>
      <c r="L89" s="11">
        <f t="shared" si="51"/>
        <v>1743</v>
      </c>
      <c r="M89" s="11">
        <f t="shared" si="52"/>
        <v>3042</v>
      </c>
      <c r="N89" s="11">
        <f t="shared" si="53"/>
        <v>1430</v>
      </c>
      <c r="O89" s="11">
        <f t="shared" si="54"/>
        <v>1431</v>
      </c>
      <c r="P89" s="11">
        <f t="shared" si="55"/>
        <v>1279</v>
      </c>
      <c r="Q89" s="11">
        <f t="shared" si="56"/>
        <v>312</v>
      </c>
      <c r="R89" s="11">
        <f t="shared" si="57"/>
        <v>5148</v>
      </c>
      <c r="S89" s="11">
        <f t="shared" si="58"/>
        <v>119355</v>
      </c>
      <c r="T89" s="11">
        <f t="shared" si="59"/>
        <v>187</v>
      </c>
      <c r="U89" s="11">
        <f t="shared" si="60"/>
        <v>4992</v>
      </c>
      <c r="V89" s="11">
        <f t="shared" si="61"/>
        <v>967</v>
      </c>
      <c r="W89" s="11">
        <f t="shared" si="37"/>
        <v>546</v>
      </c>
      <c r="X89" s="11">
        <f t="shared" si="38"/>
        <v>745</v>
      </c>
      <c r="Y89" s="11">
        <f t="shared" si="39"/>
        <v>2546</v>
      </c>
      <c r="Z89" s="11">
        <f t="shared" si="40"/>
        <v>390</v>
      </c>
      <c r="AA89" s="11">
        <f t="shared" si="41"/>
        <v>1019</v>
      </c>
      <c r="AB89" s="11">
        <f t="shared" si="42"/>
        <v>585</v>
      </c>
      <c r="AC89" s="11">
        <f t="shared" si="43"/>
        <v>1575</v>
      </c>
    </row>
    <row r="90" spans="1:29" ht="12.75">
      <c r="A90" s="25">
        <f t="shared" si="27"/>
        <v>86</v>
      </c>
      <c r="B90" s="33" t="s">
        <v>193</v>
      </c>
      <c r="C90" s="34" t="s">
        <v>194</v>
      </c>
      <c r="D90" s="32">
        <v>9356.32</v>
      </c>
      <c r="E90" s="11">
        <f t="shared" si="44"/>
        <v>0.009</v>
      </c>
      <c r="F90" s="28">
        <f t="shared" si="45"/>
        <v>288071</v>
      </c>
      <c r="G90" s="8">
        <f t="shared" si="46"/>
        <v>288073</v>
      </c>
      <c r="H90" s="11">
        <f t="shared" si="47"/>
        <v>152134</v>
      </c>
      <c r="I90" s="11">
        <f t="shared" si="48"/>
        <v>30731</v>
      </c>
      <c r="J90" s="11">
        <f t="shared" si="49"/>
        <v>1390</v>
      </c>
      <c r="K90" s="11">
        <f t="shared" si="50"/>
        <v>1845</v>
      </c>
      <c r="L90" s="11">
        <f t="shared" si="51"/>
        <v>1207</v>
      </c>
      <c r="M90" s="11">
        <f t="shared" si="52"/>
        <v>2106</v>
      </c>
      <c r="N90" s="11">
        <f t="shared" si="53"/>
        <v>990</v>
      </c>
      <c r="O90" s="11">
        <f t="shared" si="54"/>
        <v>990</v>
      </c>
      <c r="P90" s="11">
        <f t="shared" si="55"/>
        <v>886</v>
      </c>
      <c r="Q90" s="11">
        <f t="shared" si="56"/>
        <v>216</v>
      </c>
      <c r="R90" s="11">
        <f t="shared" si="57"/>
        <v>3564</v>
      </c>
      <c r="S90" s="11">
        <f t="shared" si="58"/>
        <v>82631</v>
      </c>
      <c r="T90" s="11">
        <f t="shared" si="59"/>
        <v>130</v>
      </c>
      <c r="U90" s="11">
        <f t="shared" si="60"/>
        <v>3456</v>
      </c>
      <c r="V90" s="11">
        <f t="shared" si="61"/>
        <v>670</v>
      </c>
      <c r="W90" s="11">
        <f t="shared" si="37"/>
        <v>378</v>
      </c>
      <c r="X90" s="11">
        <f t="shared" si="38"/>
        <v>516</v>
      </c>
      <c r="Y90" s="11">
        <f t="shared" si="39"/>
        <v>1762</v>
      </c>
      <c r="Z90" s="11">
        <f t="shared" si="40"/>
        <v>270</v>
      </c>
      <c r="AA90" s="11">
        <f t="shared" si="41"/>
        <v>706</v>
      </c>
      <c r="AB90" s="11">
        <f t="shared" si="42"/>
        <v>405</v>
      </c>
      <c r="AC90" s="11">
        <f t="shared" si="43"/>
        <v>1090</v>
      </c>
    </row>
    <row r="91" spans="1:29" ht="12.75">
      <c r="A91" s="25">
        <f t="shared" si="27"/>
        <v>87</v>
      </c>
      <c r="B91" s="33" t="s">
        <v>195</v>
      </c>
      <c r="C91" s="34" t="s">
        <v>196</v>
      </c>
      <c r="D91" s="32">
        <v>24547.23</v>
      </c>
      <c r="E91" s="11">
        <f>ROUND((D91/$D$93),3)</f>
        <v>0.024</v>
      </c>
      <c r="F91" s="28">
        <f t="shared" si="45"/>
        <v>768188</v>
      </c>
      <c r="G91" s="8">
        <f t="shared" si="46"/>
        <v>768190</v>
      </c>
      <c r="H91" s="11">
        <f t="shared" si="47"/>
        <v>405689</v>
      </c>
      <c r="I91" s="11">
        <f t="shared" si="48"/>
        <v>81949</v>
      </c>
      <c r="J91" s="11">
        <f t="shared" si="49"/>
        <v>3706</v>
      </c>
      <c r="K91" s="11">
        <f t="shared" si="50"/>
        <v>4919</v>
      </c>
      <c r="L91" s="11">
        <f t="shared" si="51"/>
        <v>3218</v>
      </c>
      <c r="M91" s="11">
        <f t="shared" si="52"/>
        <v>5616</v>
      </c>
      <c r="N91" s="11">
        <f t="shared" si="53"/>
        <v>2641</v>
      </c>
      <c r="O91" s="11">
        <f t="shared" si="54"/>
        <v>2641</v>
      </c>
      <c r="P91" s="11">
        <f t="shared" si="55"/>
        <v>2362</v>
      </c>
      <c r="Q91" s="11">
        <f t="shared" si="56"/>
        <v>576</v>
      </c>
      <c r="R91" s="11">
        <f t="shared" si="57"/>
        <v>9504</v>
      </c>
      <c r="S91" s="11">
        <f t="shared" si="58"/>
        <v>220348</v>
      </c>
      <c r="T91" s="11">
        <f t="shared" si="59"/>
        <v>346</v>
      </c>
      <c r="U91" s="11">
        <f t="shared" si="60"/>
        <v>9216</v>
      </c>
      <c r="V91" s="11">
        <f t="shared" si="61"/>
        <v>1786</v>
      </c>
      <c r="W91" s="11">
        <f t="shared" si="37"/>
        <v>1008</v>
      </c>
      <c r="X91" s="11">
        <f t="shared" si="38"/>
        <v>1376</v>
      </c>
      <c r="Y91" s="11">
        <f t="shared" si="39"/>
        <v>4699</v>
      </c>
      <c r="Z91" s="11">
        <f t="shared" si="40"/>
        <v>720</v>
      </c>
      <c r="AA91" s="11">
        <f t="shared" si="41"/>
        <v>1882</v>
      </c>
      <c r="AB91" s="11">
        <f t="shared" si="42"/>
        <v>1080</v>
      </c>
      <c r="AC91" s="11">
        <f t="shared" si="43"/>
        <v>2908</v>
      </c>
    </row>
    <row r="92" spans="1:29" ht="12.75">
      <c r="A92" s="25">
        <f>A91+1</f>
        <v>88</v>
      </c>
      <c r="B92" s="33" t="s">
        <v>197</v>
      </c>
      <c r="C92" s="34" t="s">
        <v>198</v>
      </c>
      <c r="D92" s="32">
        <v>12748.62</v>
      </c>
      <c r="E92" s="11">
        <f>ROUND((D92/$D$93),3)</f>
        <v>0.012</v>
      </c>
      <c r="F92" s="28">
        <f t="shared" si="45"/>
        <v>384094</v>
      </c>
      <c r="G92" s="8">
        <f t="shared" si="46"/>
        <v>384096</v>
      </c>
      <c r="H92" s="11">
        <f t="shared" si="47"/>
        <v>202845</v>
      </c>
      <c r="I92" s="11">
        <f t="shared" si="48"/>
        <v>40975</v>
      </c>
      <c r="J92" s="11">
        <f t="shared" si="49"/>
        <v>1853</v>
      </c>
      <c r="K92" s="11">
        <f t="shared" si="50"/>
        <v>2460</v>
      </c>
      <c r="L92" s="11">
        <f t="shared" si="51"/>
        <v>1609</v>
      </c>
      <c r="M92" s="11">
        <f t="shared" si="52"/>
        <v>2808</v>
      </c>
      <c r="N92" s="11">
        <f t="shared" si="53"/>
        <v>1320</v>
      </c>
      <c r="O92" s="11">
        <f t="shared" si="54"/>
        <v>1320</v>
      </c>
      <c r="P92" s="11">
        <f t="shared" si="55"/>
        <v>1181</v>
      </c>
      <c r="Q92" s="11">
        <f t="shared" si="56"/>
        <v>288</v>
      </c>
      <c r="R92" s="11">
        <f t="shared" si="57"/>
        <v>4752</v>
      </c>
      <c r="S92" s="11">
        <f t="shared" si="58"/>
        <v>110174</v>
      </c>
      <c r="T92" s="11">
        <f t="shared" si="59"/>
        <v>173</v>
      </c>
      <c r="U92" s="11">
        <f t="shared" si="60"/>
        <v>4608</v>
      </c>
      <c r="V92" s="11">
        <f t="shared" si="61"/>
        <v>893</v>
      </c>
      <c r="W92" s="11">
        <f t="shared" si="37"/>
        <v>504</v>
      </c>
      <c r="X92" s="11">
        <f t="shared" si="38"/>
        <v>688</v>
      </c>
      <c r="Y92" s="11">
        <f t="shared" si="39"/>
        <v>2350</v>
      </c>
      <c r="Z92" s="11">
        <f t="shared" si="40"/>
        <v>360</v>
      </c>
      <c r="AA92" s="11">
        <f t="shared" si="41"/>
        <v>941</v>
      </c>
      <c r="AB92" s="11">
        <f t="shared" si="42"/>
        <v>540</v>
      </c>
      <c r="AC92" s="11">
        <f t="shared" si="43"/>
        <v>1454</v>
      </c>
    </row>
    <row r="93" spans="1:31" s="44" customFormat="1" ht="26.25" customHeight="1">
      <c r="A93" s="54" t="s">
        <v>206</v>
      </c>
      <c r="B93" s="55"/>
      <c r="C93" s="56"/>
      <c r="D93" s="39">
        <f>SUM(D5:D92)</f>
        <v>1021961.9799999997</v>
      </c>
      <c r="E93" s="40">
        <f>SUM(E5:E92)</f>
        <v>1.0000000000000007</v>
      </c>
      <c r="F93" s="41">
        <f>(2626442+2708199)*6</f>
        <v>32007846</v>
      </c>
      <c r="G93" s="42">
        <f>SUM(G5:G92)</f>
        <v>32007846</v>
      </c>
      <c r="H93" s="42">
        <f aca="true" t="shared" si="62" ref="H93:AC93">SUM(H5:H92)</f>
        <v>16903709</v>
      </c>
      <c r="I93" s="42">
        <f t="shared" si="62"/>
        <v>3414550</v>
      </c>
      <c r="J93" s="42">
        <f t="shared" si="62"/>
        <v>154411</v>
      </c>
      <c r="K93" s="42">
        <f t="shared" si="62"/>
        <v>204988</v>
      </c>
      <c r="L93" s="42">
        <f t="shared" si="62"/>
        <v>134065</v>
      </c>
      <c r="M93" s="42">
        <f t="shared" si="62"/>
        <v>234000</v>
      </c>
      <c r="N93" s="42">
        <f t="shared" si="62"/>
        <v>110021</v>
      </c>
      <c r="O93" s="42">
        <f t="shared" si="62"/>
        <v>110030</v>
      </c>
      <c r="P93" s="42">
        <f t="shared" si="62"/>
        <v>98408</v>
      </c>
      <c r="Q93" s="42">
        <f t="shared" si="62"/>
        <v>24000</v>
      </c>
      <c r="R93" s="42">
        <f t="shared" si="62"/>
        <v>396000</v>
      </c>
      <c r="S93" s="42">
        <f t="shared" si="62"/>
        <v>9181168</v>
      </c>
      <c r="T93" s="42">
        <f t="shared" si="62"/>
        <v>14408</v>
      </c>
      <c r="U93" s="42">
        <f t="shared" si="62"/>
        <v>384000</v>
      </c>
      <c r="V93" s="42">
        <f t="shared" si="62"/>
        <v>74408</v>
      </c>
      <c r="W93" s="42">
        <f t="shared" si="62"/>
        <v>42000</v>
      </c>
      <c r="X93" s="42">
        <f t="shared" si="62"/>
        <v>57323</v>
      </c>
      <c r="Y93" s="42">
        <f t="shared" si="62"/>
        <v>195801</v>
      </c>
      <c r="Z93" s="42">
        <f t="shared" si="62"/>
        <v>30000</v>
      </c>
      <c r="AA93" s="42">
        <f t="shared" si="62"/>
        <v>78406</v>
      </c>
      <c r="AB93" s="42">
        <f t="shared" si="62"/>
        <v>45000</v>
      </c>
      <c r="AC93" s="43">
        <f t="shared" si="62"/>
        <v>121150</v>
      </c>
      <c r="AE93" s="4"/>
    </row>
    <row r="94" spans="1:7" ht="12" hidden="1">
      <c r="A94" s="45"/>
      <c r="B94" s="46"/>
      <c r="C94" s="45"/>
      <c r="D94" s="45"/>
      <c r="F94" s="47">
        <f>SUM(F5:F92)</f>
        <v>32007845</v>
      </c>
      <c r="G94" s="47">
        <f>SUM(H93:AC93)</f>
        <v>32007846</v>
      </c>
    </row>
    <row r="95" spans="1:7" ht="12" hidden="1">
      <c r="A95" s="45"/>
      <c r="B95" s="46"/>
      <c r="C95" s="45"/>
      <c r="D95" s="45"/>
      <c r="F95" s="48">
        <f>F94-F93</f>
        <v>-1</v>
      </c>
      <c r="G95" s="47">
        <f>G94-F93</f>
        <v>0</v>
      </c>
    </row>
    <row r="96" spans="1:29" ht="12">
      <c r="A96" s="45"/>
      <c r="B96" s="46"/>
      <c r="C96" s="45"/>
      <c r="D96" s="45"/>
      <c r="F96" s="48"/>
      <c r="G96" s="47">
        <f>G93-F93</f>
        <v>0</v>
      </c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</row>
    <row r="97" spans="1:7" ht="12">
      <c r="A97" s="45"/>
      <c r="B97" s="46"/>
      <c r="C97" s="45"/>
      <c r="D97" s="45"/>
      <c r="F97" s="48"/>
      <c r="G97" s="47"/>
    </row>
    <row r="98" spans="1:7" ht="6.75" customHeight="1">
      <c r="A98" s="45"/>
      <c r="B98" s="46"/>
      <c r="C98" s="45"/>
      <c r="D98" s="45"/>
      <c r="F98" s="48"/>
      <c r="G98" s="47"/>
    </row>
    <row r="99" spans="1:4" ht="12">
      <c r="A99" s="45"/>
      <c r="B99" s="49" t="s">
        <v>199</v>
      </c>
      <c r="C99" s="45"/>
      <c r="D99" s="45"/>
    </row>
    <row r="100" spans="1:4" ht="12">
      <c r="A100" s="45"/>
      <c r="B100" s="46" t="s">
        <v>200</v>
      </c>
      <c r="C100" s="45"/>
      <c r="D100" s="45"/>
    </row>
    <row r="101" spans="1:4" ht="12">
      <c r="A101" s="45"/>
      <c r="B101" s="46"/>
      <c r="C101" s="45"/>
      <c r="D101" s="45"/>
    </row>
  </sheetData>
  <sheetProtection/>
  <mergeCells count="2">
    <mergeCell ref="B4:C4"/>
    <mergeCell ref="A93:C93"/>
  </mergeCells>
  <printOptions/>
  <pageMargins left="0.1968503937007874" right="0.1968503937007874" top="0.65" bottom="0.15748031496062992" header="0.4724409448818898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saifullina</dc:creator>
  <cp:keywords/>
  <dc:description/>
  <cp:lastModifiedBy>saifullina</cp:lastModifiedBy>
  <cp:lastPrinted>2016-02-10T11:04:22Z</cp:lastPrinted>
  <dcterms:created xsi:type="dcterms:W3CDTF">2012-11-13T13:00:46Z</dcterms:created>
  <dcterms:modified xsi:type="dcterms:W3CDTF">2016-02-10T11:04:24Z</dcterms:modified>
  <cp:category/>
  <cp:version/>
  <cp:contentType/>
  <cp:contentStatus/>
</cp:coreProperties>
</file>