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ведения об исп. МОП" sheetId="1" r:id="rId1"/>
    <sheet name="Приложение по лифтборду" sheetId="2" r:id="rId2"/>
  </sheets>
  <definedNames/>
  <calcPr fullCalcOnLoad="1"/>
</workbook>
</file>

<file path=xl/sharedStrings.xml><?xml version="1.0" encoding="utf-8"?>
<sst xmlns="http://schemas.openxmlformats.org/spreadsheetml/2006/main" count="573" uniqueCount="427">
  <si>
    <t>№</t>
  </si>
  <si>
    <t>наимен. арендатора (пользователя)</t>
  </si>
  <si>
    <t>договор</t>
  </si>
  <si>
    <t>предмет договора</t>
  </si>
  <si>
    <t>перечень домов</t>
  </si>
  <si>
    <t xml:space="preserve">вид общего имущества </t>
  </si>
  <si>
    <t>дата начала действия</t>
  </si>
  <si>
    <t>дата оконча-ния</t>
  </si>
  <si>
    <t>сумма договора (руб.) (за фин. год)</t>
  </si>
  <si>
    <t>кол-во домов</t>
  </si>
  <si>
    <t>пролонгация/расторжение</t>
  </si>
  <si>
    <t>примечание</t>
  </si>
  <si>
    <t>доход взят по начислению!</t>
  </si>
  <si>
    <t>тип (польз./ аренды)</t>
  </si>
  <si>
    <t>номер</t>
  </si>
  <si>
    <t>дата заключ-я</t>
  </si>
  <si>
    <t>в расчете на 1 дом</t>
  </si>
  <si>
    <t>Всего</t>
  </si>
  <si>
    <t>ЗАО "НСС"</t>
  </si>
  <si>
    <t>пользование</t>
  </si>
  <si>
    <t>ДОУ-81/11/16</t>
  </si>
  <si>
    <t>размещ.оборуд.</t>
  </si>
  <si>
    <t>17/05, 25/13, 23/04, 18/11, 11/27</t>
  </si>
  <si>
    <t>технические места</t>
  </si>
  <si>
    <t>пролонгация</t>
  </si>
  <si>
    <t>2000 руб/мес за 1 дом</t>
  </si>
  <si>
    <t>ОАО "СМАРТС"</t>
  </si>
  <si>
    <t>22/09-02-283</t>
  </si>
  <si>
    <t>17/11, 20/04, 24/04</t>
  </si>
  <si>
    <t>4000 руб/мес за 1 дом</t>
  </si>
  <si>
    <t>размещ.реклам.конструкции</t>
  </si>
  <si>
    <t>Мира 99 а</t>
  </si>
  <si>
    <t>фасад  дома</t>
  </si>
  <si>
    <t>ИП Барышев В.Л.</t>
  </si>
  <si>
    <t>14</t>
  </si>
  <si>
    <t>Х.Туфана 22/9</t>
  </si>
  <si>
    <t>105 руб/мес</t>
  </si>
  <si>
    <t>ИП Даутов Н.М.</t>
  </si>
  <si>
    <t>19</t>
  </si>
  <si>
    <t>Сююмбике 10</t>
  </si>
  <si>
    <t>9000 руб/мес</t>
  </si>
  <si>
    <t>ИП Кошкин А.В.</t>
  </si>
  <si>
    <t>30</t>
  </si>
  <si>
    <t>Солнечный 4</t>
  </si>
  <si>
    <t>торец  дома</t>
  </si>
  <si>
    <t>90 руб/мес</t>
  </si>
  <si>
    <t>ИП Минхаеров А.А.</t>
  </si>
  <si>
    <t>20</t>
  </si>
  <si>
    <t>расторж.с 01.10.12</t>
  </si>
  <si>
    <t>150 руб/мес</t>
  </si>
  <si>
    <t>ИП Скворцова Н.П.</t>
  </si>
  <si>
    <t>31</t>
  </si>
  <si>
    <t>Мира 63</t>
  </si>
  <si>
    <t>368,5 руб/мес</t>
  </si>
  <si>
    <t>ИП Шамилова Г.Р.</t>
  </si>
  <si>
    <t>11</t>
  </si>
  <si>
    <t>Главмосстроевцев 3</t>
  </si>
  <si>
    <t>30 руб/мес</t>
  </si>
  <si>
    <t>ООО "Аудит и право"</t>
  </si>
  <si>
    <t>44</t>
  </si>
  <si>
    <t>Мира 25</t>
  </si>
  <si>
    <t>100 руб/мес</t>
  </si>
  <si>
    <t>ООО "Лифтборд-Челны"</t>
  </si>
  <si>
    <t>15</t>
  </si>
  <si>
    <t>размещ.реклам.щитов к кабинах лифтов</t>
  </si>
  <si>
    <t>все дома - 457 лифт.кабин</t>
  </si>
  <si>
    <t>лифтовые кабины</t>
  </si>
  <si>
    <t>см. приложение</t>
  </si>
  <si>
    <t>60 руб/мес за кажд. лифт</t>
  </si>
  <si>
    <t>ООО "Шахри"</t>
  </si>
  <si>
    <t>24/211</t>
  </si>
  <si>
    <t>Цветочный 9/24 "Д"</t>
  </si>
  <si>
    <t>365 руб/мес</t>
  </si>
  <si>
    <t>ИТОГО</t>
  </si>
  <si>
    <t>Приложение</t>
  </si>
  <si>
    <t>Расчет по домам  к договору №15 от 10.08.2011</t>
  </si>
  <si>
    <t xml:space="preserve">         </t>
  </si>
  <si>
    <t>с ООО"Лифтборд-Челны"</t>
  </si>
  <si>
    <t>за размещение рекламы в лифтовых кабинах МКД</t>
  </si>
  <si>
    <t>№ п/п</t>
  </si>
  <si>
    <t>Наименование здания</t>
  </si>
  <si>
    <t>Кадастровый номер</t>
  </si>
  <si>
    <t xml:space="preserve">Адрес </t>
  </si>
  <si>
    <t>Почтовый адрес</t>
  </si>
  <si>
    <t>год ввода в эксплуатацию</t>
  </si>
  <si>
    <t>Количество этажей</t>
  </si>
  <si>
    <t>Площадь МКД, кв.м. по данным БТИ</t>
  </si>
  <si>
    <t>Кол-во квартир</t>
  </si>
  <si>
    <t>Кол-во подъездов</t>
  </si>
  <si>
    <t>Кол-во лифтов</t>
  </si>
  <si>
    <t>Кол-во мусорокамер</t>
  </si>
  <si>
    <t>Общ.площ.с эл.плитами</t>
  </si>
  <si>
    <t>Площадь кровли</t>
  </si>
  <si>
    <r>
      <t>Площадь чердака, м2 (</t>
    </r>
    <r>
      <rPr>
        <i/>
        <sz val="8"/>
        <rFont val="Times New Roman"/>
        <family val="1"/>
      </rPr>
      <t>факт</t>
    </r>
    <r>
      <rPr>
        <sz val="8"/>
        <rFont val="Times New Roman"/>
        <family val="1"/>
      </rPr>
      <t>)</t>
    </r>
  </si>
  <si>
    <r>
      <t>Площадь чердака, м2 (</t>
    </r>
    <r>
      <rPr>
        <i/>
        <sz val="8"/>
        <rFont val="Times New Roman"/>
        <family val="1"/>
      </rPr>
      <t>по техпаспорту</t>
    </r>
    <r>
      <rPr>
        <sz val="8"/>
        <rFont val="Times New Roman"/>
        <family val="1"/>
      </rPr>
      <t>)</t>
    </r>
  </si>
  <si>
    <t>Площадь подвала, м2</t>
  </si>
  <si>
    <t>Площ. Внутридом.мест общего пользования, м2</t>
  </si>
  <si>
    <t>Площадь ТВЕРД.ПОКРЫТ-ИЙ</t>
  </si>
  <si>
    <t>Площ. ГРУНТА</t>
  </si>
  <si>
    <t>ППА</t>
  </si>
  <si>
    <t>кол.квар</t>
  </si>
  <si>
    <t>убираем.пл.лест.кл</t>
  </si>
  <si>
    <t>Всего лифтов</t>
  </si>
  <si>
    <t xml:space="preserve">Общая </t>
  </si>
  <si>
    <t>Общая под квартирами БТИ</t>
  </si>
  <si>
    <t>Жилая площ., м2</t>
  </si>
  <si>
    <t>пассажир</t>
  </si>
  <si>
    <t>грузов</t>
  </si>
  <si>
    <t>площадь л/клеток</t>
  </si>
  <si>
    <t>площадь коридоров</t>
  </si>
  <si>
    <t>уборочная площадь л/клеток</t>
  </si>
  <si>
    <r>
      <t xml:space="preserve">лестн. клет </t>
    </r>
    <r>
      <rPr>
        <i/>
        <sz val="8"/>
        <rFont val="Times New Roman"/>
        <family val="1"/>
      </rPr>
      <t>(кор.+ уборочн)</t>
    </r>
  </si>
  <si>
    <t>мусорокамер</t>
  </si>
  <si>
    <t>в т.ч.за закрыт.дверями</t>
  </si>
  <si>
    <t>ВСЕГО убираемая площадь</t>
  </si>
  <si>
    <t>Проезжая часть</t>
  </si>
  <si>
    <t>Тротуары</t>
  </si>
  <si>
    <t>Отмостки</t>
  </si>
  <si>
    <t>Площ. газонов</t>
  </si>
  <si>
    <t>Дет.площадки</t>
  </si>
  <si>
    <t>Площ.клумб</t>
  </si>
  <si>
    <t>ХВС</t>
  </si>
  <si>
    <t>ГВС</t>
  </si>
  <si>
    <t>жилой дом</t>
  </si>
  <si>
    <t>16:52:04 02 07:0001:0016</t>
  </si>
  <si>
    <t>11/01</t>
  </si>
  <si>
    <t>Сюембике 4</t>
  </si>
  <si>
    <t>16:52:04 02 07:0003:0011</t>
  </si>
  <si>
    <t>11/03-1</t>
  </si>
  <si>
    <t>Сюембике 12</t>
  </si>
  <si>
    <t>16:52:04 02 07:0006:0006</t>
  </si>
  <si>
    <t>11/06</t>
  </si>
  <si>
    <t>Беляева 25</t>
  </si>
  <si>
    <t>16:52:04 02 07:0007:0004</t>
  </si>
  <si>
    <t>11/07</t>
  </si>
  <si>
    <t>Пр.Мира 23</t>
  </si>
  <si>
    <t>16:52:04 02 07:0009:0008</t>
  </si>
  <si>
    <t>11/09</t>
  </si>
  <si>
    <t>Пр.Мира 37/15</t>
  </si>
  <si>
    <t>16:52:04 02 07:0011:0002</t>
  </si>
  <si>
    <t>11/11</t>
  </si>
  <si>
    <t>Беляева 21</t>
  </si>
  <si>
    <t>16:52:04 02 07:0012:0007</t>
  </si>
  <si>
    <t>11/12</t>
  </si>
  <si>
    <t>Беляева 17</t>
  </si>
  <si>
    <t>16:52:04 02 07:0014:0001</t>
  </si>
  <si>
    <t>11/14</t>
  </si>
  <si>
    <t>Пр.Мира 25</t>
  </si>
  <si>
    <t>16:52:04 02 07:0017:0012</t>
  </si>
  <si>
    <t>11/17</t>
  </si>
  <si>
    <t>Пр.Мира 35</t>
  </si>
  <si>
    <t>16:52:04 02 07:0024:0005</t>
  </si>
  <si>
    <t>11/24</t>
  </si>
  <si>
    <t>Сюембике 8</t>
  </si>
  <si>
    <t xml:space="preserve"> -</t>
  </si>
  <si>
    <t>16:52:04 02 07:0025:0010</t>
  </si>
  <si>
    <t>11/25</t>
  </si>
  <si>
    <t>Пр.Мира 31</t>
  </si>
  <si>
    <t>16:52:04 02 07:0026:0003</t>
  </si>
  <si>
    <t>11/26</t>
  </si>
  <si>
    <t>Беляева 29</t>
  </si>
  <si>
    <t>16:52:04 02 07:0027:0009</t>
  </si>
  <si>
    <t>11/27</t>
  </si>
  <si>
    <t>Беляева 31</t>
  </si>
  <si>
    <t>16:52:04 02 07:0031:0017</t>
  </si>
  <si>
    <t>11/31</t>
  </si>
  <si>
    <t>Сюембике 10</t>
  </si>
  <si>
    <t>16:52:04 02 07:0032:0013</t>
  </si>
  <si>
    <t>11/32</t>
  </si>
  <si>
    <t>Сюембике 10/2</t>
  </si>
  <si>
    <t>16:52:04 02 07:0101:0026</t>
  </si>
  <si>
    <t>11/33</t>
  </si>
  <si>
    <t>Сюембике 6</t>
  </si>
  <si>
    <t>16:52:05 02 05:0001:0004</t>
  </si>
  <si>
    <t>16/01</t>
  </si>
  <si>
    <t>Беляева 30-1</t>
  </si>
  <si>
    <t>16:52:05 02 05:0002:0006</t>
  </si>
  <si>
    <t>16/02</t>
  </si>
  <si>
    <t xml:space="preserve">Беляева 30-2 </t>
  </si>
  <si>
    <t>16:52:05 02 04:0008:0001</t>
  </si>
  <si>
    <t>16/03</t>
  </si>
  <si>
    <t>Пр.Мира 49</t>
  </si>
  <si>
    <t>16:52:05 02 04:0009:0003</t>
  </si>
  <si>
    <t>16/08</t>
  </si>
  <si>
    <t>Пр.Мира 47</t>
  </si>
  <si>
    <t>16:52:05 02 05:0009:0001</t>
  </si>
  <si>
    <t>16/09</t>
  </si>
  <si>
    <t>Пр.Мира 39</t>
  </si>
  <si>
    <t>16:52:05 02 05:0010:0002</t>
  </si>
  <si>
    <t>16/10</t>
  </si>
  <si>
    <t>Беляева 16</t>
  </si>
  <si>
    <t>16:52:05 02 04:0014:0002</t>
  </si>
  <si>
    <t>16/11</t>
  </si>
  <si>
    <t>Беляева 20</t>
  </si>
  <si>
    <t>16:52:05 02 05:0012:0003</t>
  </si>
  <si>
    <t>16/12</t>
  </si>
  <si>
    <t>Беляева 22</t>
  </si>
  <si>
    <t>16:52:05 02 05:0013:0007</t>
  </si>
  <si>
    <t>16/13</t>
  </si>
  <si>
    <t>Беляева 24</t>
  </si>
  <si>
    <t>16:52:05 02 05:0014:0010</t>
  </si>
  <si>
    <t>16/14</t>
  </si>
  <si>
    <t>Пр.Мира 43</t>
  </si>
  <si>
    <t>16:52:05 02 05:0015:0008</t>
  </si>
  <si>
    <t>16/15</t>
  </si>
  <si>
    <t>Беляева 30-3</t>
  </si>
  <si>
    <t>16:52:05 02 05:0017:0005</t>
  </si>
  <si>
    <t>16/17</t>
  </si>
  <si>
    <t>Беляева 30-4</t>
  </si>
  <si>
    <t>16:52:05 02 05:0018:0009</t>
  </si>
  <si>
    <t>16/18</t>
  </si>
  <si>
    <t xml:space="preserve">Беляева 30-5 </t>
  </si>
  <si>
    <t>Итого по ЖЭУ-16:  29 домов</t>
  </si>
  <si>
    <t>16:52:05 03 06:0001:0007</t>
  </si>
  <si>
    <t>17/01</t>
  </si>
  <si>
    <t>Пр.Х.Туфана 22/9</t>
  </si>
  <si>
    <t>16:52:05 03 06:0002:0016</t>
  </si>
  <si>
    <t>17/03</t>
  </si>
  <si>
    <t>Пр.Х.Туфана 18/51</t>
  </si>
  <si>
    <t>16:52:05 03 06:0102:0006</t>
  </si>
  <si>
    <t>17/05</t>
  </si>
  <si>
    <t>Пр.Мира 55</t>
  </si>
  <si>
    <t>5 этаж</t>
  </si>
  <si>
    <t>16:52:05 03 06:0007:0010</t>
  </si>
  <si>
    <t>17/06</t>
  </si>
  <si>
    <t>Бул.Солнечный 1</t>
  </si>
  <si>
    <t>9 этаж</t>
  </si>
  <si>
    <t>16:52:05 03 06:0005:0022</t>
  </si>
  <si>
    <t>17/07</t>
  </si>
  <si>
    <t>Бул.Солнечный 5</t>
  </si>
  <si>
    <t>10 этаж</t>
  </si>
  <si>
    <t>16:52:05 03 06:0015:0009</t>
  </si>
  <si>
    <t>17/10</t>
  </si>
  <si>
    <t>Бул.Школьный 3</t>
  </si>
  <si>
    <t>12 этаж</t>
  </si>
  <si>
    <t>16:52:05 03 06:0009:0002</t>
  </si>
  <si>
    <t>17/11</t>
  </si>
  <si>
    <t>Бул.Солнечный 6</t>
  </si>
  <si>
    <t>14 этаж</t>
  </si>
  <si>
    <t>16:52:05 03 06:0011:0004</t>
  </si>
  <si>
    <t>17/12</t>
  </si>
  <si>
    <t>Бул.Солнечный 4</t>
  </si>
  <si>
    <t>16 этаж</t>
  </si>
  <si>
    <t>16:52:05 03 06:0103:0011</t>
  </si>
  <si>
    <t>17/13</t>
  </si>
  <si>
    <t>Пр.Мира 57</t>
  </si>
  <si>
    <t>16:52:05 03 06:0021:0018</t>
  </si>
  <si>
    <t>17/15</t>
  </si>
  <si>
    <t>Пр.Мира 61</t>
  </si>
  <si>
    <t>16:52:05 03 06:0014:0005</t>
  </si>
  <si>
    <t>17/16</t>
  </si>
  <si>
    <t>Бул.Школьный 1</t>
  </si>
  <si>
    <t>16:52:05 03 06:0050:0033</t>
  </si>
  <si>
    <t>18/01</t>
  </si>
  <si>
    <t>Бул.Главмосстр.3</t>
  </si>
  <si>
    <t>2002-03</t>
  </si>
  <si>
    <t>16:52:05 03 06:0028:0020</t>
  </si>
  <si>
    <t>18/02</t>
  </si>
  <si>
    <t>Бул.Школьный 6</t>
  </si>
  <si>
    <t>16:52:05 03 06:0029:0001</t>
  </si>
  <si>
    <t>18/03</t>
  </si>
  <si>
    <t>Бул.Школьный 4</t>
  </si>
  <si>
    <t>16:52:05 03 06:0034:0013</t>
  </si>
  <si>
    <t>18/04</t>
  </si>
  <si>
    <t>Пр.Мира 63</t>
  </si>
  <si>
    <t>16:52:05 03 06:0036:0015</t>
  </si>
  <si>
    <t>18/06</t>
  </si>
  <si>
    <t>Пр.Мира 67</t>
  </si>
  <si>
    <t>16:52:05 03 06:0033:0012</t>
  </si>
  <si>
    <t>18/07</t>
  </si>
  <si>
    <t>Бул.Главмосстр.1</t>
  </si>
  <si>
    <t>16:52:05 03 06:0041:0003</t>
  </si>
  <si>
    <t>18/11</t>
  </si>
  <si>
    <t>Бул.Главмосстр.6</t>
  </si>
  <si>
    <t>16:52:05 03 06:0059:0019</t>
  </si>
  <si>
    <t>18/12</t>
  </si>
  <si>
    <t>Бул.Главмосстр.4</t>
  </si>
  <si>
    <t>16:52:05 03 06:0062:0017</t>
  </si>
  <si>
    <t>18/13</t>
  </si>
  <si>
    <t>Пр.Мира 69</t>
  </si>
  <si>
    <t>16:52:05 03 06:0104:0014</t>
  </si>
  <si>
    <t>18/15</t>
  </si>
  <si>
    <t>Пр.Мира 73/21</t>
  </si>
  <si>
    <t>16:52:05 03 06:0060:0008</t>
  </si>
  <si>
    <t>18/16</t>
  </si>
  <si>
    <t>Пр.Вахитова 25</t>
  </si>
  <si>
    <t>Итого по ЖЭУ-14:   22дома</t>
  </si>
  <si>
    <t>16:52:06 01 03:0004:0003</t>
  </si>
  <si>
    <t>20/02</t>
  </si>
  <si>
    <t>Сюембике 54</t>
  </si>
  <si>
    <t>16:52:06 01 03:0005:0001</t>
  </si>
  <si>
    <t>20/04</t>
  </si>
  <si>
    <t>Сюембике 56</t>
  </si>
  <si>
    <t>16:52:06 01 03:0006:0004</t>
  </si>
  <si>
    <t>20/05</t>
  </si>
  <si>
    <t>Сюембике 58/41</t>
  </si>
  <si>
    <t>16:52:06 01 03:0017:0017</t>
  </si>
  <si>
    <t>20/05а</t>
  </si>
  <si>
    <t>Автозаводский 41  корп. А</t>
  </si>
  <si>
    <t>16:52:06 01 03:0009:0002</t>
  </si>
  <si>
    <t>20/07</t>
  </si>
  <si>
    <t>Бул.Цветочный 1</t>
  </si>
  <si>
    <t>16:52:06 02 04:0004:0009</t>
  </si>
  <si>
    <t>23/02</t>
  </si>
  <si>
    <t>Сюембике 64</t>
  </si>
  <si>
    <t>16:52:06 02 04:0008:0008</t>
  </si>
  <si>
    <t>23/04</t>
  </si>
  <si>
    <t>Сюембике 66</t>
  </si>
  <si>
    <t>16:52:06 02 04:0010:0003</t>
  </si>
  <si>
    <t>23/05</t>
  </si>
  <si>
    <t>Сюембике 68</t>
  </si>
  <si>
    <t>23/07-В</t>
  </si>
  <si>
    <t>бул.Цветочный -17 "В"</t>
  </si>
  <si>
    <t>1991-1997</t>
  </si>
  <si>
    <t>16:52:06 02 04:0024:0043</t>
  </si>
  <si>
    <t>23/11а</t>
  </si>
  <si>
    <t>Цветочный 9/24а</t>
  </si>
  <si>
    <t>1981-83</t>
  </si>
  <si>
    <t>16:52:06 02 04:0074:0033</t>
  </si>
  <si>
    <t>23/11б</t>
  </si>
  <si>
    <t>Цветочный 9/24б</t>
  </si>
  <si>
    <t>16:52:06 02 04:0077:0041</t>
  </si>
  <si>
    <t>23/11в</t>
  </si>
  <si>
    <t>Цветочный 9/24в</t>
  </si>
  <si>
    <t>16:52:06 02 04:0073:0025</t>
  </si>
  <si>
    <t>23/11г</t>
  </si>
  <si>
    <t>Цветочный 9/24г</t>
  </si>
  <si>
    <t>16:52:06 02 04:0078:0037</t>
  </si>
  <si>
    <t>23/11д</t>
  </si>
  <si>
    <t>Цветочный 9/24д</t>
  </si>
  <si>
    <t>16:52:06 02 04:0007:0001</t>
  </si>
  <si>
    <t>23/12</t>
  </si>
  <si>
    <t>Автозаводский 26</t>
  </si>
  <si>
    <t>Итого по ЖЭУ-17:   15 домов</t>
  </si>
  <si>
    <t>ком.</t>
  </si>
  <si>
    <t>16:52:06 02 04:0046:0007</t>
  </si>
  <si>
    <t>22/15</t>
  </si>
  <si>
    <t>Ул.Татарстан 9</t>
  </si>
  <si>
    <t>16:52:06 02 04:0033:0006</t>
  </si>
  <si>
    <t>24/02</t>
  </si>
  <si>
    <t>Сюембике 72</t>
  </si>
  <si>
    <t>16:52:06 02 04:0031:0012</t>
  </si>
  <si>
    <t>24/03</t>
  </si>
  <si>
    <t>Сюембике 74</t>
  </si>
  <si>
    <t>16:52:06 02 04:0032:0005</t>
  </si>
  <si>
    <t>24/04</t>
  </si>
  <si>
    <t>Сюембике 78</t>
  </si>
  <si>
    <t>16:52:06 02 04:0040:0002</t>
  </si>
  <si>
    <t>24/06</t>
  </si>
  <si>
    <t>Ул. Татарстан 13</t>
  </si>
  <si>
    <t>16:52:06 02 04:0039:0004</t>
  </si>
  <si>
    <t>24/08</t>
  </si>
  <si>
    <t>Цветочный 23</t>
  </si>
  <si>
    <t>16:52:06 03 04:0045:0028</t>
  </si>
  <si>
    <t>25/07а</t>
  </si>
  <si>
    <t>Пр.Мира 99а</t>
  </si>
  <si>
    <t>16:52:06 03 04:0045:0029</t>
  </si>
  <si>
    <t>25/07б</t>
  </si>
  <si>
    <t>Пр.Мира 99б</t>
  </si>
  <si>
    <t>16:52:06 03 04:0041:0012</t>
  </si>
  <si>
    <t>25/06</t>
  </si>
  <si>
    <t>Пр. Яшлек 25</t>
  </si>
  <si>
    <t>16:52:06 03 04:0038:0003</t>
  </si>
  <si>
    <t>25/08</t>
  </si>
  <si>
    <t>Пр. Мира 99</t>
  </si>
  <si>
    <t>16:52:06 03 04:42</t>
  </si>
  <si>
    <t>25/09</t>
  </si>
  <si>
    <t>Пр. Мира 97/2</t>
  </si>
  <si>
    <t>16:52:06 03 04:0033:0013</t>
  </si>
  <si>
    <t>25/11</t>
  </si>
  <si>
    <t>Ул. Татарстан 4</t>
  </si>
  <si>
    <t>16:52:06 03 04:0032:0007</t>
  </si>
  <si>
    <t>25/12</t>
  </si>
  <si>
    <t xml:space="preserve">Ул. Татарстан 6 </t>
  </si>
  <si>
    <t>16:52:06 03 04:0026:0011</t>
  </si>
  <si>
    <t>25/13</t>
  </si>
  <si>
    <t>Ул. Татарстан 8</t>
  </si>
  <si>
    <t>16:52:06 03 04:0029:0008</t>
  </si>
  <si>
    <t>25/15</t>
  </si>
  <si>
    <t xml:space="preserve">Пр. Яшлек 33    </t>
  </si>
  <si>
    <t>16:52:06 03 04:0035:0004</t>
  </si>
  <si>
    <t>25/15Н</t>
  </si>
  <si>
    <t>Пр. Яшлек 31</t>
  </si>
  <si>
    <t>16:52:06 03 04:0031:0001</t>
  </si>
  <si>
    <t>25/16</t>
  </si>
  <si>
    <t>Пр. Яшлек 29</t>
  </si>
  <si>
    <t>16:52:06 03 04:0025:0006</t>
  </si>
  <si>
    <t>25/18</t>
  </si>
  <si>
    <t>Пр. Яшлек 37</t>
  </si>
  <si>
    <t>16:52:06 03 04:0024:0010</t>
  </si>
  <si>
    <t>25/20</t>
  </si>
  <si>
    <t>Пр. Яшлек 39</t>
  </si>
  <si>
    <t>16:52:06 03 04:0022:0002</t>
  </si>
  <si>
    <t>25/21</t>
  </si>
  <si>
    <t>Ул. Татарстан 12</t>
  </si>
  <si>
    <t>16:52:06 03 04:0015:0009</t>
  </si>
  <si>
    <t>25/24</t>
  </si>
  <si>
    <t>Сюембике 80</t>
  </si>
  <si>
    <t>16:52:06 03 04:0018:0005</t>
  </si>
  <si>
    <t>25/26</t>
  </si>
  <si>
    <t>Сюембике 84</t>
  </si>
  <si>
    <t>16:52:06 03 04:0019:0015</t>
  </si>
  <si>
    <t>25/27</t>
  </si>
  <si>
    <t>Сюембике 86/43</t>
  </si>
  <si>
    <t>Итого по ЖЭУ-18:   23дома</t>
  </si>
  <si>
    <t xml:space="preserve">Всего ООО «Ремжилстрой» :            89 домов   </t>
  </si>
  <si>
    <t xml:space="preserve">Примечание. Ст-ть размещения рекламы в 1 лифтовой кабине 60 руб./мес </t>
  </si>
  <si>
    <t>с 25/09</t>
  </si>
  <si>
    <t>S общая  = S под квартирами + S лест. клеток + S коридоров + S эл.щитовых + S лоджий</t>
  </si>
  <si>
    <t>под квартирами</t>
  </si>
  <si>
    <t>площадь кровли</t>
  </si>
  <si>
    <t>площадь чердака</t>
  </si>
  <si>
    <t>площадь подвала</t>
  </si>
  <si>
    <t>общ.имущ.</t>
  </si>
  <si>
    <t>лест.клетки</t>
  </si>
  <si>
    <t>площадь мусорокамер</t>
  </si>
  <si>
    <t>квартиры+лест.клетки+коридоры</t>
  </si>
  <si>
    <t xml:space="preserve"> - эл.щитовые, лоджи+балконы</t>
  </si>
  <si>
    <t>лоджи+балконы</t>
  </si>
  <si>
    <t>электрощита</t>
  </si>
  <si>
    <t>ООО"ЖЭУ-14, 16" -Центральный</t>
  </si>
  <si>
    <t>ООО"ЖЭУ-17, 18" - Автозаводский</t>
  </si>
  <si>
    <t xml:space="preserve">ООО УК "Ремжилстрой" </t>
  </si>
  <si>
    <t>Сведения об использовании мест общего пользования</t>
  </si>
  <si>
    <t>за 2011 год.</t>
  </si>
  <si>
    <t>сумма договора за 2011 финансовый год</t>
  </si>
  <si>
    <t>доход УК  за 2011 год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</si>
</sst>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9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color indexed="8"/>
      <name val="Arial Cyr"/>
      <family val="0"/>
    </font>
    <font>
      <sz val="12"/>
      <name val="Arial Cyr"/>
      <family val="0"/>
    </font>
    <font>
      <b/>
      <sz val="9"/>
      <name val="Times New Roman Cyr"/>
      <family val="1"/>
    </font>
    <font>
      <i/>
      <sz val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14" fontId="1" fillId="0" borderId="5" xfId="0" applyNumberFormat="1" applyFont="1" applyFill="1" applyBorder="1" applyAlignment="1">
      <alignment/>
    </xf>
    <xf numFmtId="14" fontId="1" fillId="0" borderId="6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14" fontId="1" fillId="0" borderId="9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wrapText="1"/>
    </xf>
    <xf numFmtId="2" fontId="1" fillId="0" borderId="7" xfId="0" applyNumberFormat="1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justify" wrapText="1"/>
    </xf>
    <xf numFmtId="1" fontId="9" fillId="2" borderId="12" xfId="0" applyNumberFormat="1" applyFont="1" applyFill="1" applyBorder="1" applyAlignment="1">
      <alignment horizontal="center" vertical="justify" wrapText="1"/>
    </xf>
    <xf numFmtId="0" fontId="5" fillId="0" borderId="0" xfId="0" applyFont="1" applyAlignment="1">
      <alignment/>
    </xf>
    <xf numFmtId="1" fontId="5" fillId="0" borderId="13" xfId="0" applyNumberFormat="1" applyFont="1" applyBorder="1" applyAlignment="1">
      <alignment vertical="justify" wrapText="1"/>
    </xf>
    <xf numFmtId="0" fontId="9" fillId="2" borderId="12" xfId="0" applyFont="1" applyFill="1" applyBorder="1" applyAlignment="1">
      <alignment horizontal="right" vertical="justify" wrapText="1"/>
    </xf>
    <xf numFmtId="0" fontId="9" fillId="2" borderId="12" xfId="0" applyFont="1" applyFill="1" applyBorder="1" applyAlignment="1">
      <alignment horizontal="center" vertical="justify" wrapText="1"/>
    </xf>
    <xf numFmtId="0" fontId="9" fillId="2" borderId="12" xfId="0" applyFont="1" applyFill="1" applyBorder="1" applyAlignment="1">
      <alignment vertical="justify" wrapText="1"/>
    </xf>
    <xf numFmtId="1" fontId="9" fillId="0" borderId="13" xfId="0" applyNumberFormat="1" applyFont="1" applyBorder="1" applyAlignment="1">
      <alignment horizontal="right" vertical="justify" wrapText="1"/>
    </xf>
    <xf numFmtId="1" fontId="9" fillId="0" borderId="11" xfId="0" applyNumberFormat="1" applyFont="1" applyBorder="1" applyAlignment="1">
      <alignment vertical="justify" wrapText="1"/>
    </xf>
    <xf numFmtId="0" fontId="5" fillId="3" borderId="13" xfId="0" applyFont="1" applyFill="1" applyBorder="1" applyAlignment="1">
      <alignment horizontal="center" vertical="justify" wrapText="1"/>
    </xf>
    <xf numFmtId="0" fontId="9" fillId="2" borderId="11" xfId="0" applyFont="1" applyFill="1" applyBorder="1" applyAlignment="1">
      <alignment wrapText="1"/>
    </xf>
    <xf numFmtId="0" fontId="9" fillId="2" borderId="11" xfId="0" applyFont="1" applyFill="1" applyBorder="1" applyAlignment="1">
      <alignment vertical="justify" wrapText="1"/>
    </xf>
    <xf numFmtId="0" fontId="5" fillId="2" borderId="14" xfId="0" applyFont="1" applyFill="1" applyBorder="1" applyAlignment="1">
      <alignment vertical="justify"/>
    </xf>
    <xf numFmtId="0" fontId="5" fillId="2" borderId="12" xfId="0" applyFont="1" applyFill="1" applyBorder="1" applyAlignment="1">
      <alignment vertical="justify"/>
    </xf>
    <xf numFmtId="0" fontId="5" fillId="2" borderId="11" xfId="0" applyFont="1" applyFill="1" applyBorder="1" applyAlignment="1">
      <alignment vertical="justify"/>
    </xf>
    <xf numFmtId="0" fontId="5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" fontId="8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Border="1" applyAlignment="1">
      <alignment horizontal="right" vertical="top" wrapText="1"/>
    </xf>
    <xf numFmtId="1" fontId="8" fillId="0" borderId="13" xfId="0" applyNumberFormat="1" applyFont="1" applyBorder="1" applyAlignment="1">
      <alignment horizontal="right" vertical="top" wrapText="1"/>
    </xf>
    <xf numFmtId="165" fontId="8" fillId="2" borderId="11" xfId="0" applyNumberFormat="1" applyFont="1" applyFill="1" applyBorder="1" applyAlignment="1">
      <alignment horizontal="right" vertical="top" wrapText="1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/>
    </xf>
    <xf numFmtId="165" fontId="8" fillId="2" borderId="11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4" borderId="11" xfId="0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0" fontId="8" fillId="2" borderId="11" xfId="0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0" fontId="8" fillId="0" borderId="11" xfId="0" applyFont="1" applyBorder="1" applyAlignment="1">
      <alignment horizontal="right" vertical="top" wrapText="1"/>
    </xf>
    <xf numFmtId="0" fontId="8" fillId="2" borderId="11" xfId="0" applyFont="1" applyFill="1" applyBorder="1" applyAlignment="1">
      <alignment horizontal="right" vertical="top" wrapText="1"/>
    </xf>
    <xf numFmtId="165" fontId="1" fillId="0" borderId="11" xfId="0" applyNumberFormat="1" applyFont="1" applyBorder="1" applyAlignment="1">
      <alignment/>
    </xf>
    <xf numFmtId="1" fontId="8" fillId="2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165" fontId="8" fillId="0" borderId="11" xfId="0" applyNumberFormat="1" applyFont="1" applyBorder="1" applyAlignment="1">
      <alignment vertical="top" wrapText="1"/>
    </xf>
    <xf numFmtId="16" fontId="7" fillId="3" borderId="11" xfId="0" applyNumberFormat="1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left" vertical="top" wrapText="1"/>
    </xf>
    <xf numFmtId="1" fontId="7" fillId="3" borderId="11" xfId="0" applyNumberFormat="1" applyFont="1" applyFill="1" applyBorder="1" applyAlignment="1">
      <alignment horizontal="center" vertical="top" wrapText="1"/>
    </xf>
    <xf numFmtId="165" fontId="7" fillId="3" borderId="11" xfId="0" applyNumberFormat="1" applyFont="1" applyFill="1" applyBorder="1" applyAlignment="1">
      <alignment horizontal="right" vertical="top" wrapText="1"/>
    </xf>
    <xf numFmtId="1" fontId="7" fillId="3" borderId="11" xfId="0" applyNumberFormat="1" applyFont="1" applyFill="1" applyBorder="1" applyAlignment="1">
      <alignment horizontal="right" vertical="top" wrapText="1"/>
    </xf>
    <xf numFmtId="165" fontId="7" fillId="2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4" fillId="5" borderId="11" xfId="0" applyFont="1" applyFill="1" applyBorder="1" applyAlignment="1">
      <alignment/>
    </xf>
    <xf numFmtId="1" fontId="8" fillId="2" borderId="11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/>
    </xf>
    <xf numFmtId="0" fontId="7" fillId="3" borderId="16" xfId="0" applyFont="1" applyFill="1" applyBorder="1" applyAlignment="1">
      <alignment horizontal="left" vertical="top" wrapText="1"/>
    </xf>
    <xf numFmtId="1" fontId="7" fillId="3" borderId="16" xfId="0" applyNumberFormat="1" applyFont="1" applyFill="1" applyBorder="1" applyAlignment="1">
      <alignment horizontal="center" vertical="top" wrapText="1"/>
    </xf>
    <xf numFmtId="165" fontId="7" fillId="3" borderId="16" xfId="0" applyNumberFormat="1" applyFont="1" applyFill="1" applyBorder="1" applyAlignment="1">
      <alignment horizontal="right" vertical="top" wrapText="1"/>
    </xf>
    <xf numFmtId="1" fontId="7" fillId="3" borderId="16" xfId="0" applyNumberFormat="1" applyFont="1" applyFill="1" applyBorder="1" applyAlignment="1">
      <alignment horizontal="right" vertical="top" wrapText="1"/>
    </xf>
    <xf numFmtId="1" fontId="7" fillId="2" borderId="16" xfId="0" applyNumberFormat="1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65" fontId="8" fillId="0" borderId="13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2" borderId="13" xfId="0" applyFont="1" applyFill="1" applyBorder="1" applyAlignment="1">
      <alignment wrapText="1"/>
    </xf>
    <xf numFmtId="0" fontId="8" fillId="2" borderId="13" xfId="0" applyFont="1" applyFill="1" applyBorder="1" applyAlignment="1">
      <alignment/>
    </xf>
    <xf numFmtId="165" fontId="8" fillId="2" borderId="13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1" fontId="8" fillId="0" borderId="12" xfId="0" applyNumberFormat="1" applyFont="1" applyBorder="1" applyAlignment="1">
      <alignment horizontal="right" vertical="top" wrapText="1"/>
    </xf>
    <xf numFmtId="1" fontId="8" fillId="0" borderId="12" xfId="0" applyNumberFormat="1" applyFont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8" fillId="2" borderId="12" xfId="0" applyFont="1" applyFill="1" applyBorder="1" applyAlignment="1">
      <alignment horizontal="right" vertical="top" wrapText="1"/>
    </xf>
    <xf numFmtId="165" fontId="8" fillId="2" borderId="12" xfId="0" applyNumberFormat="1" applyFont="1" applyFill="1" applyBorder="1" applyAlignment="1">
      <alignment wrapText="1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0" fontId="1" fillId="2" borderId="12" xfId="0" applyFont="1" applyFill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left" vertical="justify"/>
    </xf>
    <xf numFmtId="0" fontId="8" fillId="0" borderId="12" xfId="0" applyFont="1" applyFill="1" applyBorder="1" applyAlignment="1">
      <alignment vertical="justify"/>
    </xf>
    <xf numFmtId="165" fontId="8" fillId="0" borderId="12" xfId="0" applyNumberFormat="1" applyFont="1" applyBorder="1" applyAlignment="1">
      <alignment horizontal="right" vertical="justify"/>
    </xf>
    <xf numFmtId="0" fontId="8" fillId="0" borderId="19" xfId="0" applyFont="1" applyBorder="1" applyAlignment="1">
      <alignment vertical="top" wrapText="1"/>
    </xf>
    <xf numFmtId="1" fontId="8" fillId="0" borderId="19" xfId="0" applyNumberFormat="1" applyFont="1" applyBorder="1" applyAlignment="1">
      <alignment horizontal="right" vertical="top" wrapText="1"/>
    </xf>
    <xf numFmtId="1" fontId="8" fillId="0" borderId="19" xfId="0" applyNumberFormat="1" applyFont="1" applyBorder="1" applyAlignment="1">
      <alignment horizontal="center" vertical="top" wrapText="1"/>
    </xf>
    <xf numFmtId="1" fontId="8" fillId="0" borderId="18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wrapText="1"/>
    </xf>
    <xf numFmtId="0" fontId="1" fillId="2" borderId="20" xfId="0" applyFont="1" applyFill="1" applyBorder="1" applyAlignment="1">
      <alignment/>
    </xf>
    <xf numFmtId="0" fontId="1" fillId="0" borderId="15" xfId="0" applyFont="1" applyBorder="1" applyAlignment="1">
      <alignment/>
    </xf>
    <xf numFmtId="49" fontId="8" fillId="0" borderId="21" xfId="0" applyNumberFormat="1" applyFont="1" applyFill="1" applyBorder="1" applyAlignment="1">
      <alignment horizontal="left" vertical="justify"/>
    </xf>
    <xf numFmtId="0" fontId="8" fillId="0" borderId="13" xfId="0" applyFont="1" applyFill="1" applyBorder="1" applyAlignment="1">
      <alignment vertical="justify"/>
    </xf>
    <xf numFmtId="165" fontId="8" fillId="0" borderId="13" xfId="0" applyNumberFormat="1" applyFont="1" applyBorder="1" applyAlignment="1">
      <alignment horizontal="right" vertical="justify"/>
    </xf>
    <xf numFmtId="0" fontId="8" fillId="0" borderId="14" xfId="0" applyFont="1" applyBorder="1" applyAlignment="1">
      <alignment vertical="top" wrapText="1"/>
    </xf>
    <xf numFmtId="1" fontId="8" fillId="0" borderId="14" xfId="0" applyNumberFormat="1" applyFont="1" applyBorder="1" applyAlignment="1">
      <alignment horizontal="right" vertical="top" wrapText="1"/>
    </xf>
    <xf numFmtId="1" fontId="8" fillId="0" borderId="14" xfId="0" applyNumberFormat="1" applyFont="1" applyBorder="1" applyAlignment="1">
      <alignment horizontal="center" vertical="top" wrapText="1"/>
    </xf>
    <xf numFmtId="1" fontId="8" fillId="0" borderId="21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right" vertical="top" wrapText="1"/>
    </xf>
    <xf numFmtId="0" fontId="8" fillId="2" borderId="22" xfId="0" applyFont="1" applyFill="1" applyBorder="1" applyAlignment="1">
      <alignment horizontal="right" vertical="top" wrapText="1"/>
    </xf>
    <xf numFmtId="0" fontId="8" fillId="2" borderId="13" xfId="0" applyFont="1" applyFill="1" applyBorder="1" applyAlignment="1">
      <alignment horizontal="right" vertical="top" wrapText="1"/>
    </xf>
    <xf numFmtId="0" fontId="8" fillId="2" borderId="22" xfId="0" applyFont="1" applyFill="1" applyBorder="1" applyAlignment="1">
      <alignment wrapText="1"/>
    </xf>
    <xf numFmtId="0" fontId="1" fillId="2" borderId="22" xfId="0" applyFont="1" applyFill="1" applyBorder="1" applyAlignment="1">
      <alignment/>
    </xf>
    <xf numFmtId="165" fontId="8" fillId="0" borderId="13" xfId="0" applyNumberFormat="1" applyFont="1" applyBorder="1" applyAlignment="1">
      <alignment vertical="top" wrapText="1"/>
    </xf>
    <xf numFmtId="0" fontId="7" fillId="3" borderId="11" xfId="0" applyFont="1" applyFill="1" applyBorder="1" applyAlignment="1">
      <alignment horizontal="left" vertical="top" wrapText="1"/>
    </xf>
    <xf numFmtId="1" fontId="7" fillId="3" borderId="23" xfId="0" applyNumberFormat="1" applyFont="1" applyFill="1" applyBorder="1" applyAlignment="1">
      <alignment horizontal="center" vertical="top" wrapText="1"/>
    </xf>
    <xf numFmtId="1" fontId="7" fillId="7" borderId="11" xfId="0" applyNumberFormat="1" applyFont="1" applyFill="1" applyBorder="1" applyAlignment="1">
      <alignment horizontal="right" vertical="top" wrapText="1"/>
    </xf>
    <xf numFmtId="165" fontId="7" fillId="7" borderId="11" xfId="0" applyNumberFormat="1" applyFont="1" applyFill="1" applyBorder="1" applyAlignment="1">
      <alignment horizontal="right" vertical="top" wrapText="1"/>
    </xf>
    <xf numFmtId="0" fontId="1" fillId="7" borderId="11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center" vertical="top" wrapText="1"/>
    </xf>
    <xf numFmtId="1" fontId="7" fillId="2" borderId="18" xfId="0" applyNumberFormat="1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1" fontId="7" fillId="3" borderId="22" xfId="0" applyNumberFormat="1" applyFont="1" applyFill="1" applyBorder="1" applyAlignment="1">
      <alignment horizontal="center" vertical="top" wrapText="1"/>
    </xf>
    <xf numFmtId="165" fontId="7" fillId="3" borderId="13" xfId="0" applyNumberFormat="1" applyFont="1" applyFill="1" applyBorder="1" applyAlignment="1">
      <alignment horizontal="right" vertical="top" wrapText="1"/>
    </xf>
    <xf numFmtId="165" fontId="7" fillId="3" borderId="22" xfId="0" applyNumberFormat="1" applyFont="1" applyFill="1" applyBorder="1" applyAlignment="1">
      <alignment horizontal="right" vertical="top" wrapText="1"/>
    </xf>
    <xf numFmtId="165" fontId="7" fillId="3" borderId="13" xfId="0" applyNumberFormat="1" applyFont="1" applyFill="1" applyBorder="1" applyAlignment="1">
      <alignment vertical="top" wrapText="1"/>
    </xf>
    <xf numFmtId="1" fontId="7" fillId="3" borderId="22" xfId="0" applyNumberFormat="1" applyFont="1" applyFill="1" applyBorder="1" applyAlignment="1">
      <alignment horizontal="right" vertical="top" wrapText="1"/>
    </xf>
    <xf numFmtId="1" fontId="11" fillId="3" borderId="13" xfId="0" applyNumberFormat="1" applyFont="1" applyFill="1" applyBorder="1" applyAlignment="1">
      <alignment horizontal="left" vertical="top" wrapText="1"/>
    </xf>
    <xf numFmtId="1" fontId="7" fillId="3" borderId="14" xfId="0" applyNumberFormat="1" applyFont="1" applyFill="1" applyBorder="1" applyAlignment="1">
      <alignment horizontal="center" vertical="top" wrapText="1"/>
    </xf>
    <xf numFmtId="1" fontId="7" fillId="3" borderId="13" xfId="0" applyNumberFormat="1" applyFont="1" applyFill="1" applyBorder="1" applyAlignment="1">
      <alignment horizontal="center" vertical="top" wrapText="1"/>
    </xf>
    <xf numFmtId="165" fontId="7" fillId="3" borderId="14" xfId="0" applyNumberFormat="1" applyFont="1" applyFill="1" applyBorder="1" applyAlignment="1">
      <alignment horizontal="right" vertical="top" wrapText="1"/>
    </xf>
    <xf numFmtId="165" fontId="7" fillId="3" borderId="21" xfId="0" applyNumberFormat="1" applyFont="1" applyFill="1" applyBorder="1" applyAlignment="1">
      <alignment horizontal="right" vertical="top" wrapText="1"/>
    </xf>
    <xf numFmtId="165" fontId="7" fillId="2" borderId="13" xfId="0" applyNumberFormat="1" applyFont="1" applyFill="1" applyBorder="1" applyAlignment="1">
      <alignment horizontal="center" vertical="top" wrapText="1"/>
    </xf>
    <xf numFmtId="165" fontId="7" fillId="2" borderId="21" xfId="0" applyNumberFormat="1" applyFont="1" applyFill="1" applyBorder="1" applyAlignment="1">
      <alignment horizontal="center" vertical="top" wrapText="1"/>
    </xf>
    <xf numFmtId="165" fontId="7" fillId="2" borderId="14" xfId="0" applyNumberFormat="1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 vertical="top" wrapText="1"/>
    </xf>
    <xf numFmtId="1" fontId="7" fillId="2" borderId="2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165" fontId="8" fillId="2" borderId="13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12" fillId="2" borderId="11" xfId="0" applyFont="1" applyFill="1" applyBorder="1" applyAlignment="1">
      <alignment/>
    </xf>
    <xf numFmtId="165" fontId="1" fillId="2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right" vertical="top" wrapText="1"/>
    </xf>
    <xf numFmtId="1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165" fontId="1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2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165" fontId="8" fillId="0" borderId="12" xfId="0" applyNumberFormat="1" applyFont="1" applyBorder="1" applyAlignment="1">
      <alignment horizontal="right" vertical="top" wrapText="1"/>
    </xf>
    <xf numFmtId="165" fontId="8" fillId="2" borderId="12" xfId="0" applyNumberFormat="1" applyFont="1" applyFill="1" applyBorder="1" applyAlignment="1">
      <alignment horizontal="right" vertical="top" wrapText="1"/>
    </xf>
    <xf numFmtId="0" fontId="8" fillId="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7" fillId="3" borderId="11" xfId="0" applyFont="1" applyFill="1" applyBorder="1" applyAlignment="1">
      <alignment horizontal="left" vertical="justify" wrapText="1"/>
    </xf>
    <xf numFmtId="0" fontId="7" fillId="2" borderId="11" xfId="0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165" fontId="7" fillId="3" borderId="11" xfId="0" applyNumberFormat="1" applyFont="1" applyFill="1" applyBorder="1" applyAlignment="1">
      <alignment horizontal="right" vertical="justify" wrapText="1"/>
    </xf>
    <xf numFmtId="1" fontId="7" fillId="3" borderId="11" xfId="0" applyNumberFormat="1" applyFont="1" applyFill="1" applyBorder="1" applyAlignment="1">
      <alignment horizontal="right" vertical="justify" wrapText="1"/>
    </xf>
    <xf numFmtId="0" fontId="6" fillId="3" borderId="11" xfId="0" applyFont="1" applyFill="1" applyBorder="1" applyAlignment="1">
      <alignment/>
    </xf>
    <xf numFmtId="165" fontId="7" fillId="0" borderId="11" xfId="0" applyNumberFormat="1" applyFont="1" applyBorder="1" applyAlignment="1">
      <alignment horizontal="right" vertical="justify" wrapText="1"/>
    </xf>
    <xf numFmtId="165" fontId="7" fillId="2" borderId="11" xfId="0" applyNumberFormat="1" applyFont="1" applyFill="1" applyBorder="1" applyAlignment="1">
      <alignment horizontal="right" vertical="justify" wrapText="1"/>
    </xf>
    <xf numFmtId="165" fontId="6" fillId="0" borderId="1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165" fontId="16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1" fillId="2" borderId="0" xfId="0" applyNumberFormat="1" applyFont="1" applyFill="1" applyAlignment="1">
      <alignment/>
    </xf>
    <xf numFmtId="165" fontId="1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1" fillId="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justify"/>
    </xf>
    <xf numFmtId="0" fontId="8" fillId="2" borderId="19" xfId="0" applyFont="1" applyFill="1" applyBorder="1" applyAlignment="1">
      <alignment horizontal="center" vertical="justify"/>
    </xf>
    <xf numFmtId="0" fontId="8" fillId="2" borderId="14" xfId="0" applyFont="1" applyFill="1" applyBorder="1" applyAlignment="1">
      <alignment horizontal="center" vertical="justify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7" fillId="3" borderId="11" xfId="0" applyNumberFormat="1" applyFont="1" applyFill="1" applyBorder="1" applyAlignment="1">
      <alignment horizontal="center" vertical="justify" wrapText="1"/>
    </xf>
    <xf numFmtId="0" fontId="0" fillId="3" borderId="11" xfId="0" applyFill="1" applyBorder="1" applyAlignment="1">
      <alignment horizontal="center" vertical="justify" wrapText="1"/>
    </xf>
    <xf numFmtId="1" fontId="1" fillId="0" borderId="0" xfId="0" applyNumberFormat="1" applyFont="1" applyAlignment="1">
      <alignment horizontal="center"/>
    </xf>
    <xf numFmtId="165" fontId="8" fillId="0" borderId="19" xfId="0" applyNumberFormat="1" applyFont="1" applyBorder="1" applyAlignment="1">
      <alignment horizontal="right" vertical="justify"/>
    </xf>
    <xf numFmtId="165" fontId="8" fillId="0" borderId="14" xfId="0" applyNumberFormat="1" applyFont="1" applyBorder="1" applyAlignment="1">
      <alignment horizontal="right" vertical="justify"/>
    </xf>
    <xf numFmtId="0" fontId="7" fillId="3" borderId="33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justify"/>
    </xf>
    <xf numFmtId="0" fontId="7" fillId="3" borderId="11" xfId="0" applyFont="1" applyFill="1" applyBorder="1" applyAlignment="1">
      <alignment horizontal="left" vertical="justify" wrapText="1"/>
    </xf>
    <xf numFmtId="0" fontId="8" fillId="2" borderId="12" xfId="0" applyFont="1" applyFill="1" applyBorder="1" applyAlignment="1">
      <alignment horizontal="center" vertical="justify"/>
    </xf>
    <xf numFmtId="0" fontId="8" fillId="0" borderId="12" xfId="0" applyFont="1" applyBorder="1" applyAlignment="1">
      <alignment horizontal="right" vertical="justify"/>
    </xf>
    <xf numFmtId="0" fontId="8" fillId="0" borderId="13" xfId="0" applyFont="1" applyBorder="1" applyAlignment="1">
      <alignment horizontal="right" vertical="justify"/>
    </xf>
    <xf numFmtId="1" fontId="8" fillId="0" borderId="12" xfId="0" applyNumberFormat="1" applyFont="1" applyBorder="1" applyAlignment="1">
      <alignment horizontal="center" vertical="justify"/>
    </xf>
    <xf numFmtId="1" fontId="8" fillId="0" borderId="13" xfId="0" applyNumberFormat="1" applyFont="1" applyBorder="1" applyAlignment="1">
      <alignment horizontal="center" vertical="justify"/>
    </xf>
    <xf numFmtId="16" fontId="7" fillId="3" borderId="33" xfId="0" applyNumberFormat="1" applyFont="1" applyFill="1" applyBorder="1" applyAlignment="1">
      <alignment horizontal="center" vertical="top" wrapText="1"/>
    </xf>
    <xf numFmtId="16" fontId="7" fillId="3" borderId="23" xfId="0" applyNumberFormat="1" applyFont="1" applyFill="1" applyBorder="1" applyAlignment="1">
      <alignment horizontal="center" vertical="top" wrapText="1"/>
    </xf>
    <xf numFmtId="16" fontId="7" fillId="3" borderId="15" xfId="0" applyNumberFormat="1" applyFont="1" applyFill="1" applyBorder="1" applyAlignment="1">
      <alignment horizontal="center" vertical="top" wrapText="1"/>
    </xf>
    <xf numFmtId="0" fontId="7" fillId="3" borderId="34" xfId="0" applyFont="1" applyFill="1" applyBorder="1" applyAlignment="1">
      <alignment horizontal="left" vertical="top" wrapText="1"/>
    </xf>
    <xf numFmtId="0" fontId="7" fillId="3" borderId="35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5" fillId="0" borderId="11" xfId="0" applyFont="1" applyBorder="1" applyAlignment="1">
      <alignment vertical="justify"/>
    </xf>
    <xf numFmtId="0" fontId="5" fillId="2" borderId="11" xfId="0" applyFont="1" applyFill="1" applyBorder="1" applyAlignment="1">
      <alignment/>
    </xf>
    <xf numFmtId="0" fontId="9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9" fillId="0" borderId="33" xfId="0" applyFont="1" applyBorder="1" applyAlignment="1">
      <alignment horizontal="center" vertical="justify" wrapText="1"/>
    </xf>
    <xf numFmtId="0" fontId="9" fillId="0" borderId="23" xfId="0" applyFont="1" applyBorder="1" applyAlignment="1">
      <alignment horizontal="center" vertical="justify" wrapText="1"/>
    </xf>
    <xf numFmtId="0" fontId="9" fillId="2" borderId="33" xfId="0" applyFont="1" applyFill="1" applyBorder="1" applyAlignment="1">
      <alignment vertical="justify" wrapText="1"/>
    </xf>
    <xf numFmtId="0" fontId="9" fillId="2" borderId="23" xfId="0" applyFont="1" applyFill="1" applyBorder="1" applyAlignment="1">
      <alignment vertical="justify" wrapText="1"/>
    </xf>
    <xf numFmtId="1" fontId="9" fillId="0" borderId="12" xfId="0" applyNumberFormat="1" applyFont="1" applyBorder="1" applyAlignment="1">
      <alignment horizontal="center" vertical="justify" wrapText="1"/>
    </xf>
    <xf numFmtId="1" fontId="9" fillId="0" borderId="13" xfId="0" applyNumberFormat="1" applyFont="1" applyBorder="1" applyAlignment="1">
      <alignment horizontal="center" vertical="justify" wrapText="1"/>
    </xf>
    <xf numFmtId="1" fontId="9" fillId="0" borderId="12" xfId="0" applyNumberFormat="1" applyFont="1" applyBorder="1" applyAlignment="1">
      <alignment vertical="justify" wrapText="1"/>
    </xf>
    <xf numFmtId="1" fontId="9" fillId="0" borderId="13" xfId="0" applyNumberFormat="1" applyFont="1" applyBorder="1" applyAlignment="1">
      <alignment vertical="justify" wrapText="1"/>
    </xf>
    <xf numFmtId="0" fontId="9" fillId="2" borderId="33" xfId="0" applyFont="1" applyFill="1" applyBorder="1" applyAlignment="1">
      <alignment horizontal="center" vertical="justify" wrapText="1"/>
    </xf>
    <xf numFmtId="0" fontId="5" fillId="2" borderId="23" xfId="0" applyFont="1" applyFill="1" applyBorder="1" applyAlignment="1">
      <alignment horizontal="center" vertical="justify" wrapText="1"/>
    </xf>
    <xf numFmtId="0" fontId="5" fillId="2" borderId="15" xfId="0" applyFont="1" applyFill="1" applyBorder="1" applyAlignment="1">
      <alignment horizontal="center" vertical="justify" wrapText="1"/>
    </xf>
    <xf numFmtId="1" fontId="9" fillId="0" borderId="33" xfId="0" applyNumberFormat="1" applyFont="1" applyBorder="1" applyAlignment="1">
      <alignment vertical="justify" wrapText="1"/>
    </xf>
    <xf numFmtId="1" fontId="9" fillId="0" borderId="15" xfId="0" applyNumberFormat="1" applyFont="1" applyBorder="1" applyAlignment="1">
      <alignment vertical="justify" wrapText="1"/>
    </xf>
    <xf numFmtId="0" fontId="9" fillId="0" borderId="12" xfId="0" applyFont="1" applyBorder="1" applyAlignment="1">
      <alignment vertical="justify" wrapText="1"/>
    </xf>
    <xf numFmtId="0" fontId="5" fillId="0" borderId="13" xfId="0" applyFont="1" applyBorder="1" applyAlignment="1">
      <alignment vertical="justify" wrapText="1"/>
    </xf>
    <xf numFmtId="0" fontId="9" fillId="0" borderId="12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vertical="justify" wrapText="1"/>
    </xf>
    <xf numFmtId="0" fontId="1" fillId="0" borderId="36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B1">
      <selection activeCell="J30" sqref="J30"/>
    </sheetView>
  </sheetViews>
  <sheetFormatPr defaultColWidth="12.125" defaultRowHeight="12.75"/>
  <cols>
    <col min="1" max="1" width="6.00390625" style="38" customWidth="1"/>
    <col min="2" max="2" width="23.00390625" style="26" customWidth="1"/>
    <col min="3" max="3" width="12.125" style="26" customWidth="1"/>
    <col min="4" max="4" width="13.625" style="26" customWidth="1"/>
    <col min="5" max="5" width="11.125" style="26" customWidth="1"/>
    <col min="6" max="6" width="24.25390625" style="26" customWidth="1"/>
    <col min="7" max="7" width="16.375" style="26" customWidth="1"/>
    <col min="8" max="8" width="11.25390625" style="26" customWidth="1"/>
    <col min="9" max="9" width="9.875" style="26" customWidth="1"/>
    <col min="10" max="10" width="10.25390625" style="26" customWidth="1"/>
    <col min="11" max="12" width="12.125" style="26" customWidth="1"/>
    <col min="13" max="13" width="7.25390625" style="26" customWidth="1"/>
    <col min="14" max="14" width="16.375" style="26" hidden="1" customWidth="1"/>
    <col min="15" max="15" width="14.125" style="26" hidden="1" customWidth="1"/>
    <col min="16" max="17" width="0" style="26" hidden="1" customWidth="1"/>
    <col min="18" max="16384" width="12.125" style="26" customWidth="1"/>
  </cols>
  <sheetData>
    <row r="1" spans="1:8" s="1" customFormat="1" ht="18" customHeight="1">
      <c r="A1" s="262" t="s">
        <v>422</v>
      </c>
      <c r="B1" s="262"/>
      <c r="C1" s="262"/>
      <c r="D1" s="262"/>
      <c r="E1" s="262"/>
      <c r="G1" s="2"/>
      <c r="H1" s="2"/>
    </row>
    <row r="2" spans="1:8" s="1" customFormat="1" ht="15" customHeight="1">
      <c r="A2" s="262" t="s">
        <v>423</v>
      </c>
      <c r="B2" s="262"/>
      <c r="C2" s="262"/>
      <c r="D2" s="262"/>
      <c r="E2" s="262"/>
      <c r="H2" s="3"/>
    </row>
    <row r="3" spans="1:7" s="1" customFormat="1" ht="18" customHeight="1">
      <c r="A3" s="261" t="s">
        <v>424</v>
      </c>
      <c r="B3" s="261"/>
      <c r="C3" s="261"/>
      <c r="D3" s="261"/>
      <c r="E3" s="261"/>
      <c r="G3" s="4"/>
    </row>
    <row r="4" spans="1:12" s="6" customFormat="1" ht="12" customHeight="1" thickBot="1">
      <c r="A4" s="5"/>
      <c r="C4" s="7"/>
      <c r="I4" s="7"/>
      <c r="J4" s="7"/>
      <c r="K4" s="7"/>
      <c r="L4" s="7"/>
    </row>
    <row r="5" spans="1:17" s="6" customFormat="1" ht="24.75" customHeight="1" thickBot="1">
      <c r="A5" s="265" t="s">
        <v>0</v>
      </c>
      <c r="B5" s="263" t="s">
        <v>1</v>
      </c>
      <c r="C5" s="267" t="s">
        <v>2</v>
      </c>
      <c r="D5" s="268"/>
      <c r="E5" s="269"/>
      <c r="F5" s="270" t="s">
        <v>3</v>
      </c>
      <c r="G5" s="263" t="s">
        <v>4</v>
      </c>
      <c r="H5" s="263" t="s">
        <v>5</v>
      </c>
      <c r="I5" s="277" t="s">
        <v>6</v>
      </c>
      <c r="J5" s="279" t="s">
        <v>7</v>
      </c>
      <c r="K5" s="275" t="s">
        <v>8</v>
      </c>
      <c r="L5" s="276"/>
      <c r="M5" s="272" t="s">
        <v>9</v>
      </c>
      <c r="N5" s="272" t="s">
        <v>10</v>
      </c>
      <c r="O5" s="272" t="s">
        <v>11</v>
      </c>
      <c r="P5" s="274" t="s">
        <v>12</v>
      </c>
      <c r="Q5" s="337" t="s">
        <v>11</v>
      </c>
    </row>
    <row r="6" spans="1:17" s="6" customFormat="1" ht="30" customHeight="1" thickBot="1">
      <c r="A6" s="266"/>
      <c r="B6" s="264"/>
      <c r="C6" s="8" t="s">
        <v>13</v>
      </c>
      <c r="D6" s="8" t="s">
        <v>14</v>
      </c>
      <c r="E6" s="8" t="s">
        <v>15</v>
      </c>
      <c r="F6" s="271"/>
      <c r="G6" s="264"/>
      <c r="H6" s="264"/>
      <c r="I6" s="278"/>
      <c r="J6" s="280"/>
      <c r="K6" s="9" t="s">
        <v>16</v>
      </c>
      <c r="L6" s="10" t="s">
        <v>17</v>
      </c>
      <c r="M6" s="273"/>
      <c r="N6" s="273"/>
      <c r="O6" s="273"/>
      <c r="P6" s="274"/>
      <c r="Q6" s="338"/>
    </row>
    <row r="7" spans="1:17" s="13" customFormat="1" ht="15" customHeight="1" thickBo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/>
      <c r="G7" s="11">
        <v>6</v>
      </c>
      <c r="H7" s="11">
        <v>7</v>
      </c>
      <c r="I7" s="11">
        <v>8</v>
      </c>
      <c r="J7" s="11">
        <v>9</v>
      </c>
      <c r="K7" s="11">
        <v>12</v>
      </c>
      <c r="L7" s="11">
        <v>13</v>
      </c>
      <c r="M7" s="11">
        <v>14</v>
      </c>
      <c r="N7" s="11">
        <v>15</v>
      </c>
      <c r="O7" s="11">
        <v>16</v>
      </c>
      <c r="P7" s="12"/>
      <c r="Q7" s="336"/>
    </row>
    <row r="8" spans="1:17" s="1" customFormat="1" ht="24">
      <c r="A8" s="14">
        <v>1</v>
      </c>
      <c r="B8" s="15" t="s">
        <v>18</v>
      </c>
      <c r="C8" s="15" t="s">
        <v>19</v>
      </c>
      <c r="D8" s="16" t="s">
        <v>20</v>
      </c>
      <c r="E8" s="17">
        <v>40765</v>
      </c>
      <c r="F8" s="17" t="s">
        <v>21</v>
      </c>
      <c r="G8" s="18" t="s">
        <v>22</v>
      </c>
      <c r="H8" s="15" t="s">
        <v>23</v>
      </c>
      <c r="I8" s="19">
        <v>40765</v>
      </c>
      <c r="J8" s="20">
        <v>40908</v>
      </c>
      <c r="K8" s="21">
        <f>SUM(L8/M8)</f>
        <v>10000</v>
      </c>
      <c r="L8" s="22">
        <v>50000</v>
      </c>
      <c r="M8" s="23">
        <v>5</v>
      </c>
      <c r="N8" s="15" t="s">
        <v>24</v>
      </c>
      <c r="O8" s="24" t="s">
        <v>25</v>
      </c>
      <c r="P8" s="25"/>
      <c r="Q8" s="204"/>
    </row>
    <row r="9" spans="1:17" s="1" customFormat="1" ht="24">
      <c r="A9" s="14">
        <v>2</v>
      </c>
      <c r="B9" s="15" t="s">
        <v>26</v>
      </c>
      <c r="C9" s="15" t="s">
        <v>19</v>
      </c>
      <c r="D9" s="16" t="s">
        <v>27</v>
      </c>
      <c r="E9" s="17">
        <v>40789</v>
      </c>
      <c r="F9" s="17" t="s">
        <v>21</v>
      </c>
      <c r="G9" s="18" t="s">
        <v>28</v>
      </c>
      <c r="H9" s="15" t="s">
        <v>23</v>
      </c>
      <c r="I9" s="19">
        <v>40789</v>
      </c>
      <c r="J9" s="20">
        <v>40908</v>
      </c>
      <c r="K9" s="21">
        <f>SUM(L9/M9)</f>
        <v>8000</v>
      </c>
      <c r="L9" s="22">
        <v>24000</v>
      </c>
      <c r="M9" s="23">
        <v>3</v>
      </c>
      <c r="N9" s="15" t="s">
        <v>24</v>
      </c>
      <c r="O9" s="24" t="s">
        <v>29</v>
      </c>
      <c r="Q9" s="204"/>
    </row>
    <row r="10" spans="1:17" s="1" customFormat="1" ht="12">
      <c r="A10" s="14">
        <v>7</v>
      </c>
      <c r="B10" s="28" t="s">
        <v>33</v>
      </c>
      <c r="C10" s="28" t="s">
        <v>19</v>
      </c>
      <c r="D10" s="29" t="s">
        <v>34</v>
      </c>
      <c r="E10" s="30">
        <v>40765</v>
      </c>
      <c r="F10" s="30" t="s">
        <v>30</v>
      </c>
      <c r="G10" s="31" t="s">
        <v>35</v>
      </c>
      <c r="H10" s="28" t="s">
        <v>32</v>
      </c>
      <c r="I10" s="32">
        <v>40765</v>
      </c>
      <c r="J10" s="20">
        <v>40908</v>
      </c>
      <c r="K10" s="21">
        <f aca="true" t="shared" si="0" ref="K10:K15">SUM(L10/M10)</f>
        <v>481.25</v>
      </c>
      <c r="L10" s="33">
        <v>481.25</v>
      </c>
      <c r="M10" s="34">
        <v>1</v>
      </c>
      <c r="N10" s="34"/>
      <c r="O10" s="28" t="s">
        <v>36</v>
      </c>
      <c r="Q10" s="204"/>
    </row>
    <row r="11" spans="1:17" s="1" customFormat="1" ht="12">
      <c r="A11" s="14">
        <v>8</v>
      </c>
      <c r="B11" s="28" t="s">
        <v>37</v>
      </c>
      <c r="C11" s="28" t="s">
        <v>19</v>
      </c>
      <c r="D11" s="29" t="s">
        <v>38</v>
      </c>
      <c r="E11" s="30">
        <v>40765</v>
      </c>
      <c r="F11" s="30" t="s">
        <v>30</v>
      </c>
      <c r="G11" s="31" t="s">
        <v>39</v>
      </c>
      <c r="H11" s="28" t="s">
        <v>32</v>
      </c>
      <c r="I11" s="32">
        <v>40765</v>
      </c>
      <c r="J11" s="20">
        <v>40908</v>
      </c>
      <c r="K11" s="21">
        <f t="shared" si="0"/>
        <v>37500</v>
      </c>
      <c r="L11" s="33">
        <v>37500</v>
      </c>
      <c r="M11" s="34">
        <v>1</v>
      </c>
      <c r="N11" s="28"/>
      <c r="O11" s="28" t="s">
        <v>40</v>
      </c>
      <c r="Q11" s="204"/>
    </row>
    <row r="12" spans="1:17" s="1" customFormat="1" ht="12">
      <c r="A12" s="14">
        <v>10</v>
      </c>
      <c r="B12" s="28" t="s">
        <v>41</v>
      </c>
      <c r="C12" s="28" t="s">
        <v>19</v>
      </c>
      <c r="D12" s="29" t="s">
        <v>42</v>
      </c>
      <c r="E12" s="30">
        <v>40765</v>
      </c>
      <c r="F12" s="30" t="s">
        <v>30</v>
      </c>
      <c r="G12" s="31" t="s">
        <v>43</v>
      </c>
      <c r="H12" s="28" t="s">
        <v>44</v>
      </c>
      <c r="I12" s="32">
        <v>40765</v>
      </c>
      <c r="J12" s="20">
        <v>40908</v>
      </c>
      <c r="K12" s="21">
        <f t="shared" si="0"/>
        <v>225</v>
      </c>
      <c r="L12" s="33">
        <v>225</v>
      </c>
      <c r="M12" s="34">
        <v>1</v>
      </c>
      <c r="N12" s="34"/>
      <c r="O12" s="28" t="s">
        <v>45</v>
      </c>
      <c r="Q12" s="204"/>
    </row>
    <row r="13" spans="1:17" s="1" customFormat="1" ht="12">
      <c r="A13" s="14">
        <v>11</v>
      </c>
      <c r="B13" s="28" t="s">
        <v>46</v>
      </c>
      <c r="C13" s="28" t="s">
        <v>19</v>
      </c>
      <c r="D13" s="29" t="s">
        <v>47</v>
      </c>
      <c r="E13" s="30">
        <v>40756</v>
      </c>
      <c r="F13" s="30" t="s">
        <v>30</v>
      </c>
      <c r="G13" s="31" t="s">
        <v>31</v>
      </c>
      <c r="H13" s="28" t="s">
        <v>32</v>
      </c>
      <c r="I13" s="32">
        <v>40756</v>
      </c>
      <c r="J13" s="20">
        <v>40908</v>
      </c>
      <c r="K13" s="21">
        <f t="shared" si="0"/>
        <v>562.5</v>
      </c>
      <c r="L13" s="33">
        <v>562.5</v>
      </c>
      <c r="M13" s="34">
        <v>1</v>
      </c>
      <c r="N13" s="34" t="s">
        <v>48</v>
      </c>
      <c r="O13" s="28" t="s">
        <v>49</v>
      </c>
      <c r="Q13" s="204"/>
    </row>
    <row r="14" spans="1:17" s="1" customFormat="1" ht="12">
      <c r="A14" s="14">
        <v>12</v>
      </c>
      <c r="B14" s="28" t="s">
        <v>50</v>
      </c>
      <c r="C14" s="28" t="s">
        <v>19</v>
      </c>
      <c r="D14" s="29" t="s">
        <v>51</v>
      </c>
      <c r="E14" s="30">
        <v>40765</v>
      </c>
      <c r="F14" s="30" t="s">
        <v>30</v>
      </c>
      <c r="G14" s="31" t="s">
        <v>52</v>
      </c>
      <c r="H14" s="28" t="s">
        <v>32</v>
      </c>
      <c r="I14" s="32">
        <v>40765</v>
      </c>
      <c r="J14" s="20">
        <v>40908</v>
      </c>
      <c r="K14" s="21">
        <f t="shared" si="0"/>
        <v>1842.5</v>
      </c>
      <c r="L14" s="33">
        <v>1842.5</v>
      </c>
      <c r="M14" s="34">
        <v>1</v>
      </c>
      <c r="N14" s="34"/>
      <c r="O14" s="28" t="s">
        <v>53</v>
      </c>
      <c r="Q14" s="204"/>
    </row>
    <row r="15" spans="1:17" s="1" customFormat="1" ht="22.5">
      <c r="A15" s="14">
        <v>14</v>
      </c>
      <c r="B15" s="28" t="s">
        <v>54</v>
      </c>
      <c r="C15" s="28" t="s">
        <v>19</v>
      </c>
      <c r="D15" s="29" t="s">
        <v>55</v>
      </c>
      <c r="E15" s="30">
        <v>40765</v>
      </c>
      <c r="F15" s="30" t="s">
        <v>30</v>
      </c>
      <c r="G15" s="31" t="s">
        <v>56</v>
      </c>
      <c r="H15" s="28" t="s">
        <v>32</v>
      </c>
      <c r="I15" s="32">
        <v>40765</v>
      </c>
      <c r="J15" s="20">
        <v>40908</v>
      </c>
      <c r="K15" s="21">
        <f t="shared" si="0"/>
        <v>150</v>
      </c>
      <c r="L15" s="33">
        <v>150</v>
      </c>
      <c r="M15" s="34">
        <v>1</v>
      </c>
      <c r="N15" s="34"/>
      <c r="O15" s="28" t="s">
        <v>57</v>
      </c>
      <c r="Q15" s="204"/>
    </row>
    <row r="16" spans="1:17" s="1" customFormat="1" ht="12">
      <c r="A16" s="14">
        <v>15</v>
      </c>
      <c r="B16" s="28" t="s">
        <v>58</v>
      </c>
      <c r="C16" s="28" t="s">
        <v>19</v>
      </c>
      <c r="D16" s="29" t="s">
        <v>59</v>
      </c>
      <c r="E16" s="30">
        <v>40765</v>
      </c>
      <c r="F16" s="30"/>
      <c r="G16" s="31" t="s">
        <v>60</v>
      </c>
      <c r="H16" s="28" t="s">
        <v>32</v>
      </c>
      <c r="I16" s="32">
        <v>40765</v>
      </c>
      <c r="J16" s="20">
        <v>40908</v>
      </c>
      <c r="K16" s="21">
        <f>SUM(L16/M16)</f>
        <v>417</v>
      </c>
      <c r="L16" s="33">
        <v>417</v>
      </c>
      <c r="M16" s="34">
        <v>1</v>
      </c>
      <c r="N16" s="34"/>
      <c r="O16" s="28" t="s">
        <v>61</v>
      </c>
      <c r="Q16" s="204"/>
    </row>
    <row r="17" spans="1:17" s="1" customFormat="1" ht="24">
      <c r="A17" s="14">
        <v>16</v>
      </c>
      <c r="B17" s="28" t="s">
        <v>62</v>
      </c>
      <c r="C17" s="28" t="s">
        <v>19</v>
      </c>
      <c r="D17" s="29" t="s">
        <v>63</v>
      </c>
      <c r="E17" s="30">
        <v>40765</v>
      </c>
      <c r="F17" s="35" t="s">
        <v>64</v>
      </c>
      <c r="G17" s="31" t="s">
        <v>65</v>
      </c>
      <c r="H17" s="27" t="s">
        <v>66</v>
      </c>
      <c r="I17" s="32">
        <v>40765</v>
      </c>
      <c r="J17" s="20">
        <v>40908</v>
      </c>
      <c r="K17" s="36" t="s">
        <v>67</v>
      </c>
      <c r="L17" s="33">
        <v>137100</v>
      </c>
      <c r="M17" s="34">
        <v>89</v>
      </c>
      <c r="N17" s="37" t="s">
        <v>24</v>
      </c>
      <c r="O17" s="27" t="s">
        <v>68</v>
      </c>
      <c r="Q17" s="204"/>
    </row>
    <row r="18" spans="1:17" s="1" customFormat="1" ht="12">
      <c r="A18" s="330">
        <v>17</v>
      </c>
      <c r="B18" s="204" t="s">
        <v>69</v>
      </c>
      <c r="C18" s="204" t="s">
        <v>19</v>
      </c>
      <c r="D18" s="331" t="s">
        <v>70</v>
      </c>
      <c r="E18" s="332">
        <v>40765</v>
      </c>
      <c r="F18" s="332" t="s">
        <v>30</v>
      </c>
      <c r="G18" s="333" t="s">
        <v>71</v>
      </c>
      <c r="H18" s="204" t="s">
        <v>32</v>
      </c>
      <c r="I18" s="332">
        <v>40765</v>
      </c>
      <c r="J18" s="332">
        <v>40908</v>
      </c>
      <c r="K18" s="334">
        <f>SUM(L18/M18)</f>
        <v>760</v>
      </c>
      <c r="L18" s="334">
        <v>760</v>
      </c>
      <c r="M18" s="335">
        <v>1</v>
      </c>
      <c r="N18" s="329"/>
      <c r="O18" s="28" t="s">
        <v>72</v>
      </c>
      <c r="Q18" s="204"/>
    </row>
  </sheetData>
  <mergeCells count="17">
    <mergeCell ref="I5:I6"/>
    <mergeCell ref="J5:J6"/>
    <mergeCell ref="Q5:Q6"/>
    <mergeCell ref="O5:O6"/>
    <mergeCell ref="P5:P6"/>
    <mergeCell ref="K5:L5"/>
    <mergeCell ref="M5:M6"/>
    <mergeCell ref="N5:N6"/>
    <mergeCell ref="H5:H6"/>
    <mergeCell ref="A5:A6"/>
    <mergeCell ref="B5:B6"/>
    <mergeCell ref="C5:E5"/>
    <mergeCell ref="F5:F6"/>
    <mergeCell ref="A3:E3"/>
    <mergeCell ref="A1:E1"/>
    <mergeCell ref="A2:E2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32"/>
  <sheetViews>
    <sheetView workbookViewId="0" topLeftCell="A66">
      <selection activeCell="AT103" sqref="AT103"/>
    </sheetView>
  </sheetViews>
  <sheetFormatPr defaultColWidth="9.00390625" defaultRowHeight="12.75"/>
  <cols>
    <col min="1" max="1" width="3.75390625" style="26" customWidth="1"/>
    <col min="2" max="2" width="9.375" style="26" customWidth="1"/>
    <col min="3" max="3" width="20.00390625" style="26" hidden="1" customWidth="1"/>
    <col min="4" max="4" width="6.375" style="38" customWidth="1"/>
    <col min="5" max="5" width="17.75390625" style="26" customWidth="1"/>
    <col min="6" max="6" width="8.625" style="26" customWidth="1"/>
    <col min="7" max="7" width="5.375" style="26" hidden="1" customWidth="1"/>
    <col min="8" max="9" width="8.125" style="39" hidden="1" customWidth="1"/>
    <col min="10" max="10" width="8.75390625" style="40" hidden="1" customWidth="1"/>
    <col min="11" max="11" width="7.75390625" style="45" hidden="1" customWidth="1"/>
    <col min="12" max="12" width="5.875" style="42" hidden="1" customWidth="1"/>
    <col min="13" max="13" width="5.00390625" style="42" customWidth="1"/>
    <col min="14" max="14" width="4.875" style="42" customWidth="1"/>
    <col min="15" max="15" width="5.25390625" style="42" hidden="1" customWidth="1"/>
    <col min="16" max="16" width="7.875" style="39" hidden="1" customWidth="1"/>
    <col min="17" max="17" width="7.625" style="39" hidden="1" customWidth="1"/>
    <col min="18" max="19" width="6.75390625" style="39" hidden="1" customWidth="1"/>
    <col min="20" max="21" width="7.25390625" style="39" hidden="1" customWidth="1"/>
    <col min="22" max="22" width="7.75390625" style="39" hidden="1" customWidth="1"/>
    <col min="23" max="23" width="7.875" style="39" hidden="1" customWidth="1"/>
    <col min="24" max="24" width="7.375" style="26" hidden="1" customWidth="1"/>
    <col min="25" max="25" width="5.75390625" style="26" hidden="1" customWidth="1"/>
    <col min="26" max="26" width="7.875" style="26" hidden="1" customWidth="1"/>
    <col min="27" max="27" width="7.25390625" style="26" hidden="1" customWidth="1"/>
    <col min="28" max="28" width="7.375" style="26" hidden="1" customWidth="1"/>
    <col min="29" max="29" width="7.25390625" style="43" hidden="1" customWidth="1"/>
    <col min="30" max="30" width="7.375" style="26" hidden="1" customWidth="1"/>
    <col min="31" max="31" width="6.625" style="26" hidden="1" customWidth="1"/>
    <col min="32" max="32" width="8.00390625" style="26" hidden="1" customWidth="1"/>
    <col min="33" max="33" width="7.875" style="26" hidden="1" customWidth="1"/>
    <col min="34" max="34" width="6.875" style="26" hidden="1" customWidth="1"/>
    <col min="35" max="35" width="6.25390625" style="43" hidden="1" customWidth="1"/>
    <col min="36" max="36" width="7.375" style="26" hidden="1" customWidth="1"/>
    <col min="37" max="37" width="4.125" style="26" hidden="1" customWidth="1"/>
    <col min="38" max="38" width="4.125" style="43" hidden="1" customWidth="1"/>
    <col min="39" max="39" width="4.375" style="26" hidden="1" customWidth="1"/>
    <col min="40" max="43" width="0" style="26" hidden="1" customWidth="1"/>
    <col min="44" max="44" width="9.125" style="26" customWidth="1"/>
    <col min="45" max="45" width="10.00390625" style="26" customWidth="1"/>
    <col min="46" max="16384" width="9.125" style="26" customWidth="1"/>
  </cols>
  <sheetData>
    <row r="1" ht="12">
      <c r="AS1" s="26" t="s">
        <v>74</v>
      </c>
    </row>
    <row r="2" spans="1:13" ht="12.75" customHeight="1">
      <c r="A2" s="46"/>
      <c r="B2" s="47"/>
      <c r="C2" s="47"/>
      <c r="D2" s="48" t="s">
        <v>75</v>
      </c>
      <c r="E2" s="48"/>
      <c r="F2" s="48"/>
      <c r="G2" s="48"/>
      <c r="H2" s="48"/>
      <c r="I2" s="48"/>
      <c r="J2" s="48"/>
      <c r="K2" s="48"/>
      <c r="L2" s="48"/>
      <c r="M2" s="48"/>
    </row>
    <row r="3" spans="1:3" ht="12" hidden="1">
      <c r="A3" s="49"/>
      <c r="B3" s="49"/>
      <c r="C3" s="49"/>
    </row>
    <row r="4" spans="1:5" ht="12">
      <c r="A4" s="49"/>
      <c r="B4" s="49" t="s">
        <v>76</v>
      </c>
      <c r="C4" s="49"/>
      <c r="E4" s="26" t="s">
        <v>77</v>
      </c>
    </row>
    <row r="5" spans="3:46" ht="17.25" customHeight="1">
      <c r="C5" s="50"/>
      <c r="D5" s="51" t="s">
        <v>78</v>
      </c>
      <c r="E5" s="51"/>
      <c r="F5" s="51"/>
      <c r="G5" s="51"/>
      <c r="H5" s="51"/>
      <c r="I5" s="51"/>
      <c r="J5" s="51"/>
      <c r="K5" s="51"/>
      <c r="L5" s="51"/>
      <c r="M5" s="51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spans="1:46" s="55" customFormat="1" ht="21.75" customHeight="1">
      <c r="A6" s="52" t="s">
        <v>79</v>
      </c>
      <c r="B6" s="324" t="s">
        <v>80</v>
      </c>
      <c r="C6" s="53" t="s">
        <v>81</v>
      </c>
      <c r="D6" s="326" t="s">
        <v>82</v>
      </c>
      <c r="E6" s="324" t="s">
        <v>83</v>
      </c>
      <c r="F6" s="309" t="s">
        <v>84</v>
      </c>
      <c r="G6" s="317" t="s">
        <v>85</v>
      </c>
      <c r="H6" s="319" t="s">
        <v>86</v>
      </c>
      <c r="I6" s="320"/>
      <c r="J6" s="321"/>
      <c r="K6" s="54" t="s">
        <v>87</v>
      </c>
      <c r="L6" s="317" t="s">
        <v>88</v>
      </c>
      <c r="M6" s="322" t="s">
        <v>89</v>
      </c>
      <c r="N6" s="323"/>
      <c r="O6" s="315" t="s">
        <v>90</v>
      </c>
      <c r="P6" s="309" t="s">
        <v>91</v>
      </c>
      <c r="Q6" s="309" t="s">
        <v>92</v>
      </c>
      <c r="R6" s="309" t="s">
        <v>93</v>
      </c>
      <c r="S6" s="309" t="s">
        <v>94</v>
      </c>
      <c r="T6" s="309" t="s">
        <v>95</v>
      </c>
      <c r="U6" s="311" t="s">
        <v>96</v>
      </c>
      <c r="V6" s="312"/>
      <c r="W6" s="312"/>
      <c r="X6" s="313" t="s">
        <v>96</v>
      </c>
      <c r="Y6" s="314"/>
      <c r="Z6" s="314"/>
      <c r="AA6" s="314"/>
      <c r="AB6" s="314"/>
      <c r="AC6" s="304" t="s">
        <v>97</v>
      </c>
      <c r="AD6" s="305"/>
      <c r="AE6" s="305"/>
      <c r="AF6" s="306"/>
      <c r="AG6" s="304" t="s">
        <v>98</v>
      </c>
      <c r="AH6" s="305"/>
      <c r="AI6" s="305"/>
      <c r="AJ6" s="306"/>
      <c r="AK6" s="307" t="s">
        <v>99</v>
      </c>
      <c r="AL6" s="308"/>
      <c r="AM6" s="308"/>
      <c r="AP6" s="55" t="s">
        <v>100</v>
      </c>
      <c r="AQ6" s="289" t="s">
        <v>101</v>
      </c>
      <c r="AR6" s="302" t="s">
        <v>102</v>
      </c>
      <c r="AS6" s="302" t="s">
        <v>425</v>
      </c>
      <c r="AT6" s="302" t="s">
        <v>426</v>
      </c>
    </row>
    <row r="7" spans="1:46" s="55" customFormat="1" ht="36.75" customHeight="1">
      <c r="A7" s="52"/>
      <c r="B7" s="325"/>
      <c r="C7" s="56"/>
      <c r="D7" s="327"/>
      <c r="E7" s="328"/>
      <c r="F7" s="310"/>
      <c r="G7" s="318"/>
      <c r="H7" s="57" t="s">
        <v>103</v>
      </c>
      <c r="I7" s="58" t="s">
        <v>104</v>
      </c>
      <c r="J7" s="59" t="s">
        <v>105</v>
      </c>
      <c r="K7" s="60"/>
      <c r="L7" s="318"/>
      <c r="M7" s="61" t="s">
        <v>106</v>
      </c>
      <c r="N7" s="61" t="s">
        <v>107</v>
      </c>
      <c r="O7" s="316"/>
      <c r="P7" s="310"/>
      <c r="Q7" s="310"/>
      <c r="R7" s="310"/>
      <c r="S7" s="310"/>
      <c r="T7" s="310"/>
      <c r="U7" s="62" t="s">
        <v>108</v>
      </c>
      <c r="V7" s="62" t="s">
        <v>109</v>
      </c>
      <c r="W7" s="62" t="s">
        <v>110</v>
      </c>
      <c r="X7" s="63" t="s">
        <v>111</v>
      </c>
      <c r="Y7" s="63" t="s">
        <v>112</v>
      </c>
      <c r="Z7" s="63" t="s">
        <v>73</v>
      </c>
      <c r="AA7" s="64" t="s">
        <v>113</v>
      </c>
      <c r="AB7" s="63" t="s">
        <v>114</v>
      </c>
      <c r="AC7" s="65" t="s">
        <v>115</v>
      </c>
      <c r="AD7" s="65" t="s">
        <v>116</v>
      </c>
      <c r="AE7" s="65" t="s">
        <v>117</v>
      </c>
      <c r="AF7" s="65" t="s">
        <v>73</v>
      </c>
      <c r="AG7" s="66" t="s">
        <v>118</v>
      </c>
      <c r="AH7" s="65" t="s">
        <v>119</v>
      </c>
      <c r="AI7" s="65" t="s">
        <v>120</v>
      </c>
      <c r="AJ7" s="67" t="s">
        <v>73</v>
      </c>
      <c r="AK7" s="307"/>
      <c r="AL7" s="68" t="s">
        <v>121</v>
      </c>
      <c r="AM7" s="69" t="s">
        <v>122</v>
      </c>
      <c r="AQ7" s="289"/>
      <c r="AR7" s="303"/>
      <c r="AS7" s="303"/>
      <c r="AT7" s="303"/>
    </row>
    <row r="8" spans="1:46" ht="12" customHeight="1">
      <c r="A8" s="70">
        <v>1</v>
      </c>
      <c r="B8" s="70" t="s">
        <v>123</v>
      </c>
      <c r="C8" s="70" t="s">
        <v>124</v>
      </c>
      <c r="D8" s="71" t="s">
        <v>125</v>
      </c>
      <c r="E8" s="72" t="s">
        <v>126</v>
      </c>
      <c r="F8" s="73">
        <v>1976</v>
      </c>
      <c r="G8" s="74">
        <v>16</v>
      </c>
      <c r="H8" s="75">
        <v>9480</v>
      </c>
      <c r="I8" s="75">
        <v>8001.8</v>
      </c>
      <c r="J8" s="73">
        <v>4849.5</v>
      </c>
      <c r="K8" s="76">
        <v>127</v>
      </c>
      <c r="L8" s="74">
        <v>2</v>
      </c>
      <c r="M8" s="74">
        <v>2</v>
      </c>
      <c r="N8" s="74">
        <v>2</v>
      </c>
      <c r="O8" s="74">
        <v>2</v>
      </c>
      <c r="P8" s="75">
        <v>8001.8</v>
      </c>
      <c r="Q8" s="77">
        <v>713.7</v>
      </c>
      <c r="R8" s="77">
        <v>0</v>
      </c>
      <c r="S8" s="77">
        <v>0</v>
      </c>
      <c r="T8" s="77">
        <v>545.7</v>
      </c>
      <c r="U8" s="77">
        <v>332.2</v>
      </c>
      <c r="V8" s="77">
        <v>803.6</v>
      </c>
      <c r="W8" s="77">
        <v>420.4</v>
      </c>
      <c r="X8" s="78">
        <v>1224</v>
      </c>
      <c r="Y8" s="79">
        <v>12.5</v>
      </c>
      <c r="Z8" s="78">
        <v>1236.5</v>
      </c>
      <c r="AA8" s="80">
        <v>85</v>
      </c>
      <c r="AB8" s="78">
        <v>1151.5</v>
      </c>
      <c r="AC8" s="81">
        <v>890</v>
      </c>
      <c r="AD8" s="81">
        <v>537</v>
      </c>
      <c r="AE8" s="81">
        <v>155</v>
      </c>
      <c r="AF8" s="81">
        <f>SUM(AC8:AE8)</f>
        <v>1582</v>
      </c>
      <c r="AG8" s="81">
        <v>4528</v>
      </c>
      <c r="AH8" s="81">
        <v>0</v>
      </c>
      <c r="AI8" s="81">
        <v>0</v>
      </c>
      <c r="AJ8" s="81">
        <f>SUM(AG8:AI8)</f>
        <v>4528</v>
      </c>
      <c r="AK8" s="82">
        <v>2</v>
      </c>
      <c r="AL8" s="83">
        <v>1</v>
      </c>
      <c r="AM8" s="82"/>
      <c r="AN8" s="26">
        <v>4</v>
      </c>
      <c r="AO8" s="55">
        <f>Z64</f>
        <v>102.2</v>
      </c>
      <c r="AP8" s="26">
        <v>575</v>
      </c>
      <c r="AQ8" s="26">
        <v>2904.5</v>
      </c>
      <c r="AR8" s="84">
        <f>SUM(M8:N8)</f>
        <v>4</v>
      </c>
      <c r="AS8" s="82">
        <f>60*AR8*5</f>
        <v>1200</v>
      </c>
      <c r="AT8" s="82">
        <f>SUM(AR8*60*5)</f>
        <v>1200</v>
      </c>
    </row>
    <row r="9" spans="1:46" ht="15" customHeight="1">
      <c r="A9" s="85">
        <v>2</v>
      </c>
      <c r="B9" s="85" t="s">
        <v>123</v>
      </c>
      <c r="C9" s="70" t="s">
        <v>127</v>
      </c>
      <c r="D9" s="71" t="s">
        <v>128</v>
      </c>
      <c r="E9" s="72" t="s">
        <v>129</v>
      </c>
      <c r="F9" s="73">
        <v>1983</v>
      </c>
      <c r="G9" s="74">
        <v>16</v>
      </c>
      <c r="H9" s="75">
        <v>9555</v>
      </c>
      <c r="I9" s="75">
        <v>8155.4</v>
      </c>
      <c r="J9" s="73">
        <v>4885.9</v>
      </c>
      <c r="K9" s="86">
        <v>128</v>
      </c>
      <c r="L9" s="74">
        <v>2</v>
      </c>
      <c r="M9" s="74">
        <v>2</v>
      </c>
      <c r="N9" s="74">
        <v>2</v>
      </c>
      <c r="O9" s="74">
        <v>2</v>
      </c>
      <c r="P9" s="75">
        <v>8155.4</v>
      </c>
      <c r="Q9" s="75">
        <v>746.9</v>
      </c>
      <c r="R9" s="77">
        <v>592</v>
      </c>
      <c r="S9" s="75">
        <v>592</v>
      </c>
      <c r="T9" s="75">
        <v>583</v>
      </c>
      <c r="U9" s="75">
        <v>670.2</v>
      </c>
      <c r="V9" s="75">
        <v>489.6</v>
      </c>
      <c r="W9" s="75">
        <v>760.9</v>
      </c>
      <c r="X9" s="78">
        <v>1250.5</v>
      </c>
      <c r="Y9" s="79">
        <v>8</v>
      </c>
      <c r="Z9" s="78">
        <v>1258.5</v>
      </c>
      <c r="AA9" s="80">
        <v>85</v>
      </c>
      <c r="AB9" s="78">
        <v>1173.5</v>
      </c>
      <c r="AC9" s="81">
        <v>817</v>
      </c>
      <c r="AD9" s="81">
        <v>733</v>
      </c>
      <c r="AE9" s="81">
        <v>188</v>
      </c>
      <c r="AF9" s="81">
        <f aca="true" t="shared" si="0" ref="AF9:AF36">SUM(AC9:AE9)</f>
        <v>1738</v>
      </c>
      <c r="AG9" s="81">
        <v>4786</v>
      </c>
      <c r="AH9" s="81">
        <v>1000</v>
      </c>
      <c r="AI9" s="81">
        <v>6</v>
      </c>
      <c r="AJ9" s="81">
        <f aca="true" t="shared" si="1" ref="AJ9:AJ72">SUM(AG9:AI9)</f>
        <v>5792</v>
      </c>
      <c r="AK9" s="82">
        <v>2</v>
      </c>
      <c r="AL9" s="81">
        <v>1</v>
      </c>
      <c r="AM9" s="82"/>
      <c r="AN9" s="82">
        <v>5</v>
      </c>
      <c r="AO9" s="82">
        <f>Z12+Z61+Z66+Z79+Z80+Z81+Z83+Z95+Z96+Z98+Z99+Z101</f>
        <v>23978.699999999997</v>
      </c>
      <c r="AP9" s="42">
        <v>2005</v>
      </c>
      <c r="AQ9" s="87">
        <v>11614.1</v>
      </c>
      <c r="AR9" s="84">
        <f aca="true" t="shared" si="2" ref="AR9:AR71">SUM(M9:N9)</f>
        <v>4</v>
      </c>
      <c r="AS9" s="82">
        <f aca="true" t="shared" si="3" ref="AS9:AS72">60*AR9*5</f>
        <v>1200</v>
      </c>
      <c r="AT9" s="82">
        <f aca="true" t="shared" si="4" ref="AT9:AT36">SUM(AR9*60*5)</f>
        <v>1200</v>
      </c>
    </row>
    <row r="10" spans="1:46" ht="11.25" customHeight="1">
      <c r="A10" s="85">
        <v>3</v>
      </c>
      <c r="B10" s="85" t="s">
        <v>123</v>
      </c>
      <c r="C10" s="70" t="s">
        <v>130</v>
      </c>
      <c r="D10" s="71" t="s">
        <v>131</v>
      </c>
      <c r="E10" s="72" t="s">
        <v>132</v>
      </c>
      <c r="F10" s="73">
        <v>1975</v>
      </c>
      <c r="G10" s="74">
        <v>9</v>
      </c>
      <c r="H10" s="75">
        <v>5941.7</v>
      </c>
      <c r="I10" s="75">
        <v>5294.8</v>
      </c>
      <c r="J10" s="73">
        <v>3633.2</v>
      </c>
      <c r="K10" s="86">
        <v>106</v>
      </c>
      <c r="L10" s="74">
        <v>3</v>
      </c>
      <c r="M10" s="74">
        <v>3</v>
      </c>
      <c r="N10" s="74">
        <v>0</v>
      </c>
      <c r="O10" s="74">
        <v>3</v>
      </c>
      <c r="P10" s="85">
        <v>0</v>
      </c>
      <c r="Q10" s="88">
        <v>773.5</v>
      </c>
      <c r="R10" s="89">
        <v>0</v>
      </c>
      <c r="S10" s="88">
        <v>0</v>
      </c>
      <c r="T10" s="88">
        <v>578.1</v>
      </c>
      <c r="U10" s="88">
        <v>482.4</v>
      </c>
      <c r="V10" s="88">
        <v>0</v>
      </c>
      <c r="W10" s="88">
        <v>560.7</v>
      </c>
      <c r="X10" s="78">
        <v>560.7</v>
      </c>
      <c r="Y10" s="79">
        <v>12.3</v>
      </c>
      <c r="Z10" s="78">
        <v>573</v>
      </c>
      <c r="AA10" s="78">
        <v>38.6</v>
      </c>
      <c r="AB10" s="78">
        <v>534.4</v>
      </c>
      <c r="AC10" s="81">
        <v>1050</v>
      </c>
      <c r="AD10" s="81">
        <v>481</v>
      </c>
      <c r="AE10" s="81">
        <v>125</v>
      </c>
      <c r="AF10" s="81">
        <f t="shared" si="0"/>
        <v>1656</v>
      </c>
      <c r="AG10" s="81">
        <v>2078</v>
      </c>
      <c r="AH10" s="81">
        <v>0</v>
      </c>
      <c r="AI10" s="81">
        <v>0</v>
      </c>
      <c r="AJ10" s="81">
        <f t="shared" si="1"/>
        <v>2078</v>
      </c>
      <c r="AK10" s="82"/>
      <c r="AL10" s="81">
        <v>1</v>
      </c>
      <c r="AM10" s="82"/>
      <c r="AN10" s="82">
        <v>9</v>
      </c>
      <c r="AO10" s="82">
        <f>Z10+Z11+Z13+Z14+Z17+Z27+Z28+Z29+Z30+Z31+Z32+Z33+Z39+Z41+Z42+Z45+Z46+Z48+Z51+Z52+Z54+Z56+Z57+Z59+Z63+Z65+Z68+Z69+Z73+Z74+Z76+Z84+Z88+Z93+Z94+Z97+Z100</f>
        <v>66592.90000000001</v>
      </c>
      <c r="AP10" s="42">
        <v>60</v>
      </c>
      <c r="AQ10" s="87">
        <v>634.6</v>
      </c>
      <c r="AR10" s="84">
        <f t="shared" si="2"/>
        <v>3</v>
      </c>
      <c r="AS10" s="82">
        <f t="shared" si="3"/>
        <v>900</v>
      </c>
      <c r="AT10" s="82">
        <f t="shared" si="4"/>
        <v>900</v>
      </c>
    </row>
    <row r="11" spans="1:46" ht="12.75" customHeight="1">
      <c r="A11" s="85">
        <v>4</v>
      </c>
      <c r="B11" s="85" t="s">
        <v>123</v>
      </c>
      <c r="C11" s="70" t="s">
        <v>133</v>
      </c>
      <c r="D11" s="71" t="s">
        <v>134</v>
      </c>
      <c r="E11" s="72" t="s">
        <v>135</v>
      </c>
      <c r="F11" s="73">
        <v>1976</v>
      </c>
      <c r="G11" s="74">
        <v>9</v>
      </c>
      <c r="H11" s="75">
        <v>11705.5</v>
      </c>
      <c r="I11" s="75">
        <v>10485.8</v>
      </c>
      <c r="J11" s="73">
        <v>7174.5</v>
      </c>
      <c r="K11" s="86">
        <v>215</v>
      </c>
      <c r="L11" s="74">
        <v>6</v>
      </c>
      <c r="M11" s="74">
        <v>6</v>
      </c>
      <c r="N11" s="74">
        <v>0</v>
      </c>
      <c r="O11" s="74">
        <v>6</v>
      </c>
      <c r="P11" s="85">
        <v>0</v>
      </c>
      <c r="Q11" s="88">
        <v>1562.9</v>
      </c>
      <c r="R11" s="89">
        <v>0</v>
      </c>
      <c r="S11" s="88">
        <v>0</v>
      </c>
      <c r="T11" s="88">
        <v>1291.2</v>
      </c>
      <c r="U11" s="88">
        <v>960.5</v>
      </c>
      <c r="V11" s="88">
        <v>0</v>
      </c>
      <c r="W11" s="88">
        <v>1266.7</v>
      </c>
      <c r="X11" s="78">
        <v>1266.7</v>
      </c>
      <c r="Y11" s="79">
        <v>22.2</v>
      </c>
      <c r="Z11" s="78">
        <v>1288.9</v>
      </c>
      <c r="AA11" s="78">
        <v>81.5</v>
      </c>
      <c r="AB11" s="78">
        <v>1207.4</v>
      </c>
      <c r="AC11" s="81">
        <v>1148</v>
      </c>
      <c r="AD11" s="81">
        <v>998</v>
      </c>
      <c r="AE11" s="81">
        <v>252</v>
      </c>
      <c r="AF11" s="81">
        <f t="shared" si="0"/>
        <v>2398</v>
      </c>
      <c r="AG11" s="81">
        <v>4319</v>
      </c>
      <c r="AH11" s="81">
        <v>0</v>
      </c>
      <c r="AI11" s="81">
        <v>80</v>
      </c>
      <c r="AJ11" s="81">
        <f t="shared" si="1"/>
        <v>4399</v>
      </c>
      <c r="AK11" s="82"/>
      <c r="AL11" s="81">
        <v>1</v>
      </c>
      <c r="AM11" s="82"/>
      <c r="AN11" s="82">
        <v>10</v>
      </c>
      <c r="AO11" s="82">
        <f>Z23+Z49+Z85+Z86</f>
        <v>6113.2</v>
      </c>
      <c r="AP11" s="42">
        <v>1561</v>
      </c>
      <c r="AQ11" s="87">
        <v>12019.5</v>
      </c>
      <c r="AR11" s="84">
        <f t="shared" si="2"/>
        <v>6</v>
      </c>
      <c r="AS11" s="82">
        <f t="shared" si="3"/>
        <v>1800</v>
      </c>
      <c r="AT11" s="82">
        <f t="shared" si="4"/>
        <v>1800</v>
      </c>
    </row>
    <row r="12" spans="1:46" ht="12.75" customHeight="1">
      <c r="A12" s="85">
        <v>5</v>
      </c>
      <c r="B12" s="85" t="s">
        <v>123</v>
      </c>
      <c r="C12" s="70" t="s">
        <v>136</v>
      </c>
      <c r="D12" s="71" t="s">
        <v>137</v>
      </c>
      <c r="E12" s="72" t="s">
        <v>138</v>
      </c>
      <c r="F12" s="73">
        <v>1978</v>
      </c>
      <c r="G12" s="74">
        <v>5</v>
      </c>
      <c r="H12" s="75">
        <v>29639.9</v>
      </c>
      <c r="I12" s="75">
        <v>25964.8</v>
      </c>
      <c r="J12" s="73">
        <v>16548.3</v>
      </c>
      <c r="K12" s="86">
        <v>575</v>
      </c>
      <c r="L12" s="74">
        <v>38</v>
      </c>
      <c r="M12" s="74">
        <v>0</v>
      </c>
      <c r="N12" s="74">
        <v>0</v>
      </c>
      <c r="O12" s="74">
        <v>38</v>
      </c>
      <c r="P12" s="85">
        <v>0</v>
      </c>
      <c r="Q12" s="88">
        <v>6805.25</v>
      </c>
      <c r="R12" s="89">
        <v>0</v>
      </c>
      <c r="S12" s="88">
        <v>0</v>
      </c>
      <c r="T12" s="88">
        <v>5315.2</v>
      </c>
      <c r="U12" s="88">
        <v>2581.3</v>
      </c>
      <c r="V12" s="88">
        <v>0</v>
      </c>
      <c r="W12" s="88">
        <v>2847.5</v>
      </c>
      <c r="X12" s="78">
        <v>2847.5</v>
      </c>
      <c r="Y12" s="79">
        <v>57</v>
      </c>
      <c r="Z12" s="78">
        <v>2904.5</v>
      </c>
      <c r="AA12" s="80">
        <v>95</v>
      </c>
      <c r="AB12" s="78">
        <v>2809.5</v>
      </c>
      <c r="AC12" s="81">
        <v>4610</v>
      </c>
      <c r="AD12" s="81">
        <v>4669</v>
      </c>
      <c r="AE12" s="81">
        <v>1144</v>
      </c>
      <c r="AF12" s="81">
        <f t="shared" si="0"/>
        <v>10423</v>
      </c>
      <c r="AG12" s="81">
        <v>25061</v>
      </c>
      <c r="AH12" s="81">
        <v>530</v>
      </c>
      <c r="AI12" s="81">
        <v>148</v>
      </c>
      <c r="AJ12" s="81">
        <f t="shared" si="1"/>
        <v>25739</v>
      </c>
      <c r="AK12" s="82"/>
      <c r="AL12" s="81">
        <v>2</v>
      </c>
      <c r="AM12" s="82"/>
      <c r="AN12" s="82">
        <v>12</v>
      </c>
      <c r="AO12" s="82">
        <f>Z15+Z18+Z21+Z22+Z26+Z38+Z43+Z71+Z75</f>
        <v>30651.800000000003</v>
      </c>
      <c r="AQ12" s="87"/>
      <c r="AR12" s="84">
        <f t="shared" si="2"/>
        <v>0</v>
      </c>
      <c r="AS12" s="82">
        <f t="shared" si="3"/>
        <v>0</v>
      </c>
      <c r="AT12" s="82">
        <f t="shared" si="4"/>
        <v>0</v>
      </c>
    </row>
    <row r="13" spans="1:46" ht="12.75" customHeight="1">
      <c r="A13" s="85">
        <v>6</v>
      </c>
      <c r="B13" s="85" t="s">
        <v>123</v>
      </c>
      <c r="C13" s="70" t="s">
        <v>139</v>
      </c>
      <c r="D13" s="71" t="s">
        <v>140</v>
      </c>
      <c r="E13" s="72" t="s">
        <v>141</v>
      </c>
      <c r="F13" s="73">
        <v>1976</v>
      </c>
      <c r="G13" s="74">
        <v>9</v>
      </c>
      <c r="H13" s="75">
        <v>5918</v>
      </c>
      <c r="I13" s="75">
        <v>5365</v>
      </c>
      <c r="J13" s="73">
        <v>3685.5</v>
      </c>
      <c r="K13" s="86">
        <v>108</v>
      </c>
      <c r="L13" s="74">
        <v>3</v>
      </c>
      <c r="M13" s="74">
        <v>3</v>
      </c>
      <c r="N13" s="74">
        <v>0</v>
      </c>
      <c r="O13" s="74">
        <v>3</v>
      </c>
      <c r="P13" s="85">
        <v>0</v>
      </c>
      <c r="Q13" s="88">
        <v>773</v>
      </c>
      <c r="R13" s="89">
        <v>0</v>
      </c>
      <c r="S13" s="88">
        <v>0</v>
      </c>
      <c r="T13" s="88">
        <v>576</v>
      </c>
      <c r="U13" s="88">
        <v>426.7</v>
      </c>
      <c r="V13" s="88">
        <v>0</v>
      </c>
      <c r="W13" s="88">
        <v>500.4</v>
      </c>
      <c r="X13" s="78">
        <v>500.4</v>
      </c>
      <c r="Y13" s="79">
        <v>12</v>
      </c>
      <c r="Z13" s="78">
        <v>512.4</v>
      </c>
      <c r="AA13" s="78">
        <v>74.2</v>
      </c>
      <c r="AB13" s="78">
        <v>438.2</v>
      </c>
      <c r="AC13" s="81">
        <v>819</v>
      </c>
      <c r="AD13" s="81">
        <v>811</v>
      </c>
      <c r="AE13" s="81">
        <v>134</v>
      </c>
      <c r="AF13" s="81">
        <f t="shared" si="0"/>
        <v>1764</v>
      </c>
      <c r="AG13" s="81">
        <v>4871</v>
      </c>
      <c r="AH13" s="81">
        <v>147</v>
      </c>
      <c r="AI13" s="81">
        <v>0</v>
      </c>
      <c r="AJ13" s="81">
        <f t="shared" si="1"/>
        <v>5018</v>
      </c>
      <c r="AK13" s="82"/>
      <c r="AL13" s="81">
        <v>1</v>
      </c>
      <c r="AM13" s="82"/>
      <c r="AN13" s="82">
        <v>14</v>
      </c>
      <c r="AO13" s="82">
        <f>Z40+Z44+Z47+Z50+Z53+Z55+Z58+Z70+Z87+Z90+Z91+Z92</f>
        <v>7719.7</v>
      </c>
      <c r="AP13" s="42">
        <v>1193</v>
      </c>
      <c r="AQ13" s="87">
        <v>10644.7</v>
      </c>
      <c r="AR13" s="84">
        <f t="shared" si="2"/>
        <v>3</v>
      </c>
      <c r="AS13" s="82">
        <f t="shared" si="3"/>
        <v>900</v>
      </c>
      <c r="AT13" s="82">
        <f t="shared" si="4"/>
        <v>900</v>
      </c>
    </row>
    <row r="14" spans="1:46" ht="12.75" customHeight="1">
      <c r="A14" s="85">
        <v>7</v>
      </c>
      <c r="B14" s="85" t="s">
        <v>123</v>
      </c>
      <c r="C14" s="70" t="s">
        <v>142</v>
      </c>
      <c r="D14" s="71" t="s">
        <v>143</v>
      </c>
      <c r="E14" s="72" t="s">
        <v>144</v>
      </c>
      <c r="F14" s="73">
        <v>1976</v>
      </c>
      <c r="G14" s="74">
        <v>9</v>
      </c>
      <c r="H14" s="75">
        <v>5927.5</v>
      </c>
      <c r="I14" s="75">
        <v>5308</v>
      </c>
      <c r="J14" s="73">
        <v>3642.5</v>
      </c>
      <c r="K14" s="86">
        <v>108</v>
      </c>
      <c r="L14" s="74">
        <v>3</v>
      </c>
      <c r="M14" s="74">
        <v>3</v>
      </c>
      <c r="N14" s="74">
        <v>0</v>
      </c>
      <c r="O14" s="74">
        <v>3</v>
      </c>
      <c r="P14" s="85">
        <v>0</v>
      </c>
      <c r="Q14" s="88">
        <v>785.3</v>
      </c>
      <c r="R14" s="89">
        <v>0</v>
      </c>
      <c r="S14" s="88">
        <v>0</v>
      </c>
      <c r="T14" s="88">
        <v>642.7</v>
      </c>
      <c r="U14" s="88">
        <v>493.2</v>
      </c>
      <c r="V14" s="88">
        <v>0</v>
      </c>
      <c r="W14" s="88">
        <v>559.2</v>
      </c>
      <c r="X14" s="78">
        <v>559.2</v>
      </c>
      <c r="Y14" s="79">
        <v>8.1</v>
      </c>
      <c r="Z14" s="78">
        <v>567.3</v>
      </c>
      <c r="AA14" s="78">
        <v>73.6</v>
      </c>
      <c r="AB14" s="78">
        <v>493.7</v>
      </c>
      <c r="AC14" s="81">
        <v>1185</v>
      </c>
      <c r="AD14" s="81">
        <v>1457</v>
      </c>
      <c r="AE14" s="81">
        <v>138</v>
      </c>
      <c r="AF14" s="81">
        <f t="shared" si="0"/>
        <v>2780</v>
      </c>
      <c r="AG14" s="81">
        <v>9954</v>
      </c>
      <c r="AH14" s="81">
        <v>733</v>
      </c>
      <c r="AI14" s="81">
        <v>78</v>
      </c>
      <c r="AJ14" s="81">
        <f t="shared" si="1"/>
        <v>10765</v>
      </c>
      <c r="AK14" s="82"/>
      <c r="AL14" s="81">
        <v>1</v>
      </c>
      <c r="AM14" s="82"/>
      <c r="AN14" s="82">
        <v>16</v>
      </c>
      <c r="AO14" s="82">
        <f>Z8+Z9+Z16+Z19+Z20+Z24+Z25+Z34+Z35+Z36+Z62+Z67+Z82</f>
        <v>13741.8</v>
      </c>
      <c r="AP14" s="26">
        <v>5394</v>
      </c>
      <c r="AQ14" s="26">
        <v>37817.4</v>
      </c>
      <c r="AR14" s="84">
        <f t="shared" si="2"/>
        <v>3</v>
      </c>
      <c r="AS14" s="82">
        <f t="shared" si="3"/>
        <v>900</v>
      </c>
      <c r="AT14" s="82">
        <f t="shared" si="4"/>
        <v>900</v>
      </c>
    </row>
    <row r="15" spans="1:46" ht="12" customHeight="1">
      <c r="A15" s="85">
        <v>8</v>
      </c>
      <c r="B15" s="85" t="s">
        <v>123</v>
      </c>
      <c r="C15" s="70" t="s">
        <v>145</v>
      </c>
      <c r="D15" s="71" t="s">
        <v>146</v>
      </c>
      <c r="E15" s="72" t="s">
        <v>147</v>
      </c>
      <c r="F15" s="73">
        <v>1976</v>
      </c>
      <c r="G15" s="74">
        <v>12</v>
      </c>
      <c r="H15" s="75">
        <v>31721.6</v>
      </c>
      <c r="I15" s="75">
        <v>26212.1</v>
      </c>
      <c r="J15" s="73">
        <v>15911.2</v>
      </c>
      <c r="K15" s="86">
        <v>642</v>
      </c>
      <c r="L15" s="74">
        <v>6</v>
      </c>
      <c r="M15" s="74">
        <v>6</v>
      </c>
      <c r="N15" s="74">
        <v>6</v>
      </c>
      <c r="O15" s="74">
        <v>6</v>
      </c>
      <c r="P15" s="85">
        <v>0</v>
      </c>
      <c r="Q15" s="88">
        <v>3223.3</v>
      </c>
      <c r="R15" s="89">
        <v>0</v>
      </c>
      <c r="S15" s="89">
        <v>0</v>
      </c>
      <c r="T15" s="88">
        <v>2604.2</v>
      </c>
      <c r="U15" s="88">
        <v>1807.1</v>
      </c>
      <c r="V15" s="88">
        <v>2675.5</v>
      </c>
      <c r="W15" s="88">
        <v>2043.4</v>
      </c>
      <c r="X15" s="78">
        <v>4718.9</v>
      </c>
      <c r="Y15" s="79">
        <v>85</v>
      </c>
      <c r="Z15" s="78">
        <v>4803.9</v>
      </c>
      <c r="AA15" s="80">
        <v>658</v>
      </c>
      <c r="AB15" s="78">
        <v>4145.9</v>
      </c>
      <c r="AC15" s="81">
        <v>3787</v>
      </c>
      <c r="AD15" s="81">
        <v>4844</v>
      </c>
      <c r="AE15" s="81">
        <v>0</v>
      </c>
      <c r="AF15" s="81">
        <f t="shared" si="0"/>
        <v>8631</v>
      </c>
      <c r="AG15" s="81">
        <v>14876</v>
      </c>
      <c r="AH15" s="81">
        <v>0</v>
      </c>
      <c r="AI15" s="81">
        <v>64</v>
      </c>
      <c r="AJ15" s="81">
        <f t="shared" si="1"/>
        <v>14940</v>
      </c>
      <c r="AK15" s="82">
        <v>6</v>
      </c>
      <c r="AL15" s="81">
        <v>1</v>
      </c>
      <c r="AM15" s="82"/>
      <c r="AN15" s="82"/>
      <c r="AO15" s="82">
        <f>SUM(AO8:AO14)</f>
        <v>148900.3</v>
      </c>
      <c r="AP15" s="42">
        <v>5394</v>
      </c>
      <c r="AQ15" s="87">
        <v>37817.4</v>
      </c>
      <c r="AR15" s="84">
        <f t="shared" si="2"/>
        <v>12</v>
      </c>
      <c r="AS15" s="82">
        <f t="shared" si="3"/>
        <v>3600</v>
      </c>
      <c r="AT15" s="82">
        <f t="shared" si="4"/>
        <v>3600</v>
      </c>
    </row>
    <row r="16" spans="1:46" ht="12.75" customHeight="1">
      <c r="A16" s="85">
        <v>9</v>
      </c>
      <c r="B16" s="85" t="s">
        <v>123</v>
      </c>
      <c r="C16" s="70" t="s">
        <v>148</v>
      </c>
      <c r="D16" s="71" t="s">
        <v>149</v>
      </c>
      <c r="E16" s="72" t="s">
        <v>150</v>
      </c>
      <c r="F16" s="73">
        <v>1976</v>
      </c>
      <c r="G16" s="74">
        <v>16</v>
      </c>
      <c r="H16" s="75">
        <v>9494.6</v>
      </c>
      <c r="I16" s="75">
        <v>8123.8</v>
      </c>
      <c r="J16" s="73">
        <v>4920.6</v>
      </c>
      <c r="K16" s="86">
        <v>128</v>
      </c>
      <c r="L16" s="74">
        <v>2</v>
      </c>
      <c r="M16" s="74">
        <v>2</v>
      </c>
      <c r="N16" s="74">
        <v>2</v>
      </c>
      <c r="O16" s="74">
        <v>2</v>
      </c>
      <c r="P16" s="77">
        <v>8123.8</v>
      </c>
      <c r="Q16" s="75">
        <v>713.1</v>
      </c>
      <c r="R16" s="77">
        <v>0</v>
      </c>
      <c r="S16" s="77">
        <v>0</v>
      </c>
      <c r="T16" s="75">
        <v>503.1</v>
      </c>
      <c r="U16" s="75">
        <v>657.8</v>
      </c>
      <c r="V16" s="75">
        <v>475.2</v>
      </c>
      <c r="W16" s="75">
        <v>772.4</v>
      </c>
      <c r="X16" s="78">
        <v>1247.6</v>
      </c>
      <c r="Y16" s="79">
        <v>13.4</v>
      </c>
      <c r="Z16" s="78">
        <v>1261</v>
      </c>
      <c r="AA16" s="80">
        <v>92</v>
      </c>
      <c r="AB16" s="78">
        <v>1169</v>
      </c>
      <c r="AC16" s="81">
        <v>2274</v>
      </c>
      <c r="AD16" s="81">
        <v>559</v>
      </c>
      <c r="AE16" s="81">
        <v>91</v>
      </c>
      <c r="AF16" s="81">
        <f t="shared" si="0"/>
        <v>2924</v>
      </c>
      <c r="AG16" s="81">
        <v>3010</v>
      </c>
      <c r="AH16" s="81">
        <v>0</v>
      </c>
      <c r="AI16" s="81">
        <v>7</v>
      </c>
      <c r="AJ16" s="81">
        <f t="shared" si="1"/>
        <v>3017</v>
      </c>
      <c r="AK16" s="82">
        <v>2</v>
      </c>
      <c r="AL16" s="81">
        <v>1</v>
      </c>
      <c r="AM16" s="82"/>
      <c r="AN16" s="82"/>
      <c r="AO16" s="90">
        <f>Z103-Z89</f>
        <v>148900.30000000002</v>
      </c>
      <c r="AR16" s="84">
        <f t="shared" si="2"/>
        <v>4</v>
      </c>
      <c r="AS16" s="82">
        <f t="shared" si="3"/>
        <v>1200</v>
      </c>
      <c r="AT16" s="82">
        <f t="shared" si="4"/>
        <v>1200</v>
      </c>
    </row>
    <row r="17" spans="1:46" ht="12" customHeight="1">
      <c r="A17" s="85">
        <v>10</v>
      </c>
      <c r="B17" s="85" t="s">
        <v>123</v>
      </c>
      <c r="C17" s="70" t="s">
        <v>151</v>
      </c>
      <c r="D17" s="71" t="s">
        <v>152</v>
      </c>
      <c r="E17" s="72" t="s">
        <v>153</v>
      </c>
      <c r="F17" s="73">
        <v>1977</v>
      </c>
      <c r="G17" s="74">
        <v>9</v>
      </c>
      <c r="H17" s="77">
        <v>7721.7</v>
      </c>
      <c r="I17" s="75">
        <v>6845.4</v>
      </c>
      <c r="J17" s="73">
        <v>4686.2</v>
      </c>
      <c r="K17" s="86">
        <v>142</v>
      </c>
      <c r="L17" s="74">
        <v>4</v>
      </c>
      <c r="M17" s="74">
        <v>4</v>
      </c>
      <c r="N17" s="74" t="s">
        <v>154</v>
      </c>
      <c r="O17" s="74">
        <v>4</v>
      </c>
      <c r="P17" s="85">
        <v>0</v>
      </c>
      <c r="Q17" s="88">
        <v>1020.8</v>
      </c>
      <c r="R17" s="89">
        <v>0</v>
      </c>
      <c r="S17" s="88">
        <v>0</v>
      </c>
      <c r="T17" s="88">
        <v>758</v>
      </c>
      <c r="U17" s="88">
        <v>625.6</v>
      </c>
      <c r="V17" s="88">
        <v>0</v>
      </c>
      <c r="W17" s="88">
        <v>730</v>
      </c>
      <c r="X17" s="78">
        <v>730</v>
      </c>
      <c r="Y17" s="79">
        <v>10.4</v>
      </c>
      <c r="Z17" s="78">
        <v>740.4</v>
      </c>
      <c r="AA17" s="78">
        <v>58.5</v>
      </c>
      <c r="AB17" s="78">
        <v>681.9</v>
      </c>
      <c r="AC17" s="81">
        <v>890</v>
      </c>
      <c r="AD17" s="81">
        <v>674</v>
      </c>
      <c r="AE17" s="81">
        <v>154</v>
      </c>
      <c r="AF17" s="81">
        <f t="shared" si="0"/>
        <v>1718</v>
      </c>
      <c r="AG17" s="81">
        <v>3121</v>
      </c>
      <c r="AH17" s="81">
        <v>0</v>
      </c>
      <c r="AI17" s="81">
        <v>20</v>
      </c>
      <c r="AJ17" s="81">
        <f t="shared" si="1"/>
        <v>3141</v>
      </c>
      <c r="AK17" s="82"/>
      <c r="AL17" s="81">
        <v>1</v>
      </c>
      <c r="AM17" s="82"/>
      <c r="AO17" s="87">
        <f>AO16-AO15</f>
        <v>0</v>
      </c>
      <c r="AR17" s="84">
        <f t="shared" si="2"/>
        <v>4</v>
      </c>
      <c r="AS17" s="82">
        <f t="shared" si="3"/>
        <v>1200</v>
      </c>
      <c r="AT17" s="82">
        <f t="shared" si="4"/>
        <v>1200</v>
      </c>
    </row>
    <row r="18" spans="1:46" ht="12" customHeight="1">
      <c r="A18" s="85">
        <v>11</v>
      </c>
      <c r="B18" s="85" t="s">
        <v>123</v>
      </c>
      <c r="C18" s="70" t="s">
        <v>155</v>
      </c>
      <c r="D18" s="71" t="s">
        <v>156</v>
      </c>
      <c r="E18" s="72" t="s">
        <v>157</v>
      </c>
      <c r="F18" s="73">
        <v>1976</v>
      </c>
      <c r="G18" s="74">
        <v>12</v>
      </c>
      <c r="H18" s="77">
        <v>9642.8</v>
      </c>
      <c r="I18" s="75">
        <v>8655.1</v>
      </c>
      <c r="J18" s="73">
        <v>5271.2</v>
      </c>
      <c r="K18" s="91">
        <v>214</v>
      </c>
      <c r="L18" s="74">
        <v>2</v>
      </c>
      <c r="M18" s="74">
        <v>2</v>
      </c>
      <c r="N18" s="74">
        <v>2</v>
      </c>
      <c r="O18" s="74">
        <v>2</v>
      </c>
      <c r="P18" s="85">
        <v>0</v>
      </c>
      <c r="Q18" s="88">
        <v>1069.2</v>
      </c>
      <c r="R18" s="89">
        <v>0</v>
      </c>
      <c r="S18" s="89">
        <v>0</v>
      </c>
      <c r="T18" s="88">
        <v>852.3</v>
      </c>
      <c r="U18" s="88">
        <v>794.8</v>
      </c>
      <c r="V18" s="88">
        <v>705.6</v>
      </c>
      <c r="W18" s="88">
        <v>830.4</v>
      </c>
      <c r="X18" s="78">
        <v>1536</v>
      </c>
      <c r="Y18" s="79">
        <v>26.6</v>
      </c>
      <c r="Z18" s="78">
        <v>1562.6</v>
      </c>
      <c r="AA18" s="80">
        <v>90</v>
      </c>
      <c r="AB18" s="78">
        <v>1472.6</v>
      </c>
      <c r="AC18" s="81">
        <v>1664</v>
      </c>
      <c r="AD18" s="81">
        <v>670</v>
      </c>
      <c r="AE18" s="81">
        <v>101</v>
      </c>
      <c r="AF18" s="81">
        <f t="shared" si="0"/>
        <v>2435</v>
      </c>
      <c r="AG18" s="81">
        <v>4744</v>
      </c>
      <c r="AH18" s="81">
        <v>1520</v>
      </c>
      <c r="AI18" s="81">
        <v>13</v>
      </c>
      <c r="AJ18" s="81">
        <f t="shared" si="1"/>
        <v>6277</v>
      </c>
      <c r="AK18" s="82">
        <v>2</v>
      </c>
      <c r="AL18" s="81">
        <v>1</v>
      </c>
      <c r="AM18" s="82"/>
      <c r="AR18" s="84">
        <f t="shared" si="2"/>
        <v>4</v>
      </c>
      <c r="AS18" s="82">
        <f t="shared" si="3"/>
        <v>1200</v>
      </c>
      <c r="AT18" s="82">
        <f t="shared" si="4"/>
        <v>1200</v>
      </c>
    </row>
    <row r="19" spans="1:46" ht="12.75" customHeight="1">
      <c r="A19" s="85">
        <v>12</v>
      </c>
      <c r="B19" s="85" t="s">
        <v>123</v>
      </c>
      <c r="C19" s="70" t="s">
        <v>158</v>
      </c>
      <c r="D19" s="71" t="s">
        <v>159</v>
      </c>
      <c r="E19" s="72" t="s">
        <v>160</v>
      </c>
      <c r="F19" s="73">
        <v>1977</v>
      </c>
      <c r="G19" s="74">
        <v>16</v>
      </c>
      <c r="H19" s="77">
        <v>9024.7</v>
      </c>
      <c r="I19" s="75">
        <v>8108.3</v>
      </c>
      <c r="J19" s="73">
        <v>4932.6</v>
      </c>
      <c r="K19" s="86">
        <v>128</v>
      </c>
      <c r="L19" s="74">
        <v>2</v>
      </c>
      <c r="M19" s="74">
        <v>2</v>
      </c>
      <c r="N19" s="74">
        <v>2</v>
      </c>
      <c r="O19" s="74">
        <v>2</v>
      </c>
      <c r="P19" s="77">
        <v>8108.3</v>
      </c>
      <c r="Q19" s="77">
        <v>716.3</v>
      </c>
      <c r="R19" s="77">
        <v>567.7</v>
      </c>
      <c r="S19" s="75">
        <v>567.7</v>
      </c>
      <c r="T19" s="75">
        <v>573.7</v>
      </c>
      <c r="U19" s="75">
        <v>678.5</v>
      </c>
      <c r="V19" s="75">
        <v>501.2</v>
      </c>
      <c r="W19" s="75">
        <v>770.5</v>
      </c>
      <c r="X19" s="78">
        <v>1271.7</v>
      </c>
      <c r="Y19" s="79">
        <v>12.6</v>
      </c>
      <c r="Z19" s="78">
        <v>1284.3</v>
      </c>
      <c r="AA19" s="80">
        <v>118</v>
      </c>
      <c r="AB19" s="78">
        <v>1166.3</v>
      </c>
      <c r="AC19" s="81">
        <v>712</v>
      </c>
      <c r="AD19" s="81">
        <v>268</v>
      </c>
      <c r="AE19" s="81">
        <v>129</v>
      </c>
      <c r="AF19" s="81">
        <f t="shared" si="0"/>
        <v>1109</v>
      </c>
      <c r="AG19" s="81">
        <v>1989</v>
      </c>
      <c r="AH19" s="81"/>
      <c r="AI19" s="81">
        <v>6</v>
      </c>
      <c r="AJ19" s="81">
        <f t="shared" si="1"/>
        <v>1995</v>
      </c>
      <c r="AK19" s="82">
        <v>2</v>
      </c>
      <c r="AL19" s="81"/>
      <c r="AM19" s="82"/>
      <c r="AR19" s="84">
        <f t="shared" si="2"/>
        <v>4</v>
      </c>
      <c r="AS19" s="82">
        <f t="shared" si="3"/>
        <v>1200</v>
      </c>
      <c r="AT19" s="82">
        <f t="shared" si="4"/>
        <v>1200</v>
      </c>
    </row>
    <row r="20" spans="1:46" ht="13.5" customHeight="1">
      <c r="A20" s="85">
        <v>13</v>
      </c>
      <c r="B20" s="85" t="s">
        <v>123</v>
      </c>
      <c r="C20" s="70" t="s">
        <v>161</v>
      </c>
      <c r="D20" s="71" t="s">
        <v>162</v>
      </c>
      <c r="E20" s="72" t="s">
        <v>163</v>
      </c>
      <c r="F20" s="73">
        <v>1979</v>
      </c>
      <c r="G20" s="74">
        <v>16</v>
      </c>
      <c r="H20" s="77">
        <v>9552.7</v>
      </c>
      <c r="I20" s="75">
        <v>8140.5</v>
      </c>
      <c r="J20" s="73">
        <v>4935.8</v>
      </c>
      <c r="K20" s="86">
        <v>128</v>
      </c>
      <c r="L20" s="74">
        <v>2</v>
      </c>
      <c r="M20" s="74">
        <v>2</v>
      </c>
      <c r="N20" s="74">
        <v>2</v>
      </c>
      <c r="O20" s="74">
        <v>2</v>
      </c>
      <c r="P20" s="77">
        <v>8140.5</v>
      </c>
      <c r="Q20" s="77">
        <v>719</v>
      </c>
      <c r="R20" s="77">
        <v>567.7</v>
      </c>
      <c r="S20" s="75">
        <v>567.7</v>
      </c>
      <c r="T20" s="75">
        <v>577</v>
      </c>
      <c r="U20" s="75">
        <v>677.2</v>
      </c>
      <c r="V20" s="75">
        <v>497.7</v>
      </c>
      <c r="W20" s="75">
        <v>772.4</v>
      </c>
      <c r="X20" s="78">
        <v>1270.1</v>
      </c>
      <c r="Y20" s="79">
        <v>14.2</v>
      </c>
      <c r="Z20" s="78">
        <v>1284.3</v>
      </c>
      <c r="AA20" s="80">
        <v>112</v>
      </c>
      <c r="AB20" s="78">
        <v>1172.3</v>
      </c>
      <c r="AC20" s="81">
        <v>633</v>
      </c>
      <c r="AD20" s="81">
        <v>344</v>
      </c>
      <c r="AE20" s="81">
        <v>136</v>
      </c>
      <c r="AF20" s="81">
        <f t="shared" si="0"/>
        <v>1113</v>
      </c>
      <c r="AG20" s="81">
        <v>6651</v>
      </c>
      <c r="AH20" s="81">
        <v>2700</v>
      </c>
      <c r="AI20" s="81">
        <v>0</v>
      </c>
      <c r="AJ20" s="81">
        <f t="shared" si="1"/>
        <v>9351</v>
      </c>
      <c r="AK20" s="82">
        <v>2</v>
      </c>
      <c r="AL20" s="81"/>
      <c r="AM20" s="82"/>
      <c r="AR20" s="84">
        <f t="shared" si="2"/>
        <v>4</v>
      </c>
      <c r="AS20" s="82">
        <f t="shared" si="3"/>
        <v>1200</v>
      </c>
      <c r="AT20" s="82">
        <f t="shared" si="4"/>
        <v>1200</v>
      </c>
    </row>
    <row r="21" spans="1:46" ht="12" customHeight="1">
      <c r="A21" s="85">
        <v>14</v>
      </c>
      <c r="B21" s="85" t="s">
        <v>123</v>
      </c>
      <c r="C21" s="70" t="s">
        <v>164</v>
      </c>
      <c r="D21" s="93" t="s">
        <v>165</v>
      </c>
      <c r="E21" s="94" t="s">
        <v>166</v>
      </c>
      <c r="F21" s="73">
        <v>1992</v>
      </c>
      <c r="G21" s="74">
        <v>12</v>
      </c>
      <c r="H21" s="75">
        <v>6926.1</v>
      </c>
      <c r="I21" s="75">
        <v>6094.1</v>
      </c>
      <c r="J21" s="73">
        <v>3693.9</v>
      </c>
      <c r="K21" s="86">
        <v>96</v>
      </c>
      <c r="L21" s="74">
        <v>2</v>
      </c>
      <c r="M21" s="74">
        <v>2</v>
      </c>
      <c r="N21" s="74">
        <v>2</v>
      </c>
      <c r="O21" s="74">
        <v>2</v>
      </c>
      <c r="P21" s="77">
        <v>6094.1</v>
      </c>
      <c r="Q21" s="77">
        <v>723.8</v>
      </c>
      <c r="R21" s="77">
        <v>593.9</v>
      </c>
      <c r="S21" s="75">
        <v>593.9</v>
      </c>
      <c r="T21" s="75">
        <v>593.9</v>
      </c>
      <c r="U21" s="75">
        <v>288.4</v>
      </c>
      <c r="V21" s="75">
        <v>352.5</v>
      </c>
      <c r="W21" s="75">
        <v>369.3</v>
      </c>
      <c r="X21" s="78">
        <v>721.8</v>
      </c>
      <c r="Y21" s="79">
        <v>9</v>
      </c>
      <c r="Z21" s="78">
        <v>730.8</v>
      </c>
      <c r="AA21" s="80">
        <v>94</v>
      </c>
      <c r="AB21" s="78">
        <v>636.8</v>
      </c>
      <c r="AC21" s="81">
        <v>984</v>
      </c>
      <c r="AD21" s="81">
        <v>366</v>
      </c>
      <c r="AE21" s="81">
        <v>253</v>
      </c>
      <c r="AF21" s="81">
        <f t="shared" si="0"/>
        <v>1603</v>
      </c>
      <c r="AG21" s="81">
        <v>4515</v>
      </c>
      <c r="AH21" s="81">
        <v>569</v>
      </c>
      <c r="AI21" s="81">
        <v>8</v>
      </c>
      <c r="AJ21" s="81">
        <f t="shared" si="1"/>
        <v>5092</v>
      </c>
      <c r="AK21" s="82">
        <v>2</v>
      </c>
      <c r="AL21" s="81">
        <v>1</v>
      </c>
      <c r="AM21" s="82"/>
      <c r="AR21" s="84">
        <f t="shared" si="2"/>
        <v>4</v>
      </c>
      <c r="AS21" s="82">
        <f t="shared" si="3"/>
        <v>1200</v>
      </c>
      <c r="AT21" s="82">
        <f t="shared" si="4"/>
        <v>1200</v>
      </c>
    </row>
    <row r="22" spans="1:46" ht="12.75" customHeight="1">
      <c r="A22" s="85">
        <v>15</v>
      </c>
      <c r="B22" s="85" t="s">
        <v>123</v>
      </c>
      <c r="C22" s="70" t="s">
        <v>167</v>
      </c>
      <c r="D22" s="93" t="s">
        <v>168</v>
      </c>
      <c r="E22" s="94" t="s">
        <v>169</v>
      </c>
      <c r="F22" s="73">
        <v>1996</v>
      </c>
      <c r="G22" s="74">
        <v>12</v>
      </c>
      <c r="H22" s="75">
        <v>6651.5</v>
      </c>
      <c r="I22" s="75">
        <v>5590.4</v>
      </c>
      <c r="J22" s="73">
        <v>3284.3</v>
      </c>
      <c r="K22" s="86">
        <v>94</v>
      </c>
      <c r="L22" s="74">
        <v>2</v>
      </c>
      <c r="M22" s="74">
        <v>2</v>
      </c>
      <c r="N22" s="74">
        <v>2</v>
      </c>
      <c r="O22" s="74">
        <v>2</v>
      </c>
      <c r="P22" s="77">
        <v>5590.4</v>
      </c>
      <c r="Q22" s="75">
        <v>679.8</v>
      </c>
      <c r="R22" s="77">
        <v>0</v>
      </c>
      <c r="S22" s="77">
        <v>0</v>
      </c>
      <c r="T22" s="75">
        <v>494</v>
      </c>
      <c r="U22" s="75">
        <v>499.4</v>
      </c>
      <c r="V22" s="75">
        <v>377</v>
      </c>
      <c r="W22" s="75">
        <v>563.6</v>
      </c>
      <c r="X22" s="78">
        <v>940.6</v>
      </c>
      <c r="Y22" s="79">
        <v>17.2</v>
      </c>
      <c r="Z22" s="78">
        <v>957.8</v>
      </c>
      <c r="AA22" s="80">
        <v>65</v>
      </c>
      <c r="AB22" s="78">
        <v>892.8</v>
      </c>
      <c r="AC22" s="81">
        <v>0</v>
      </c>
      <c r="AD22" s="81">
        <v>187</v>
      </c>
      <c r="AE22" s="81">
        <v>93</v>
      </c>
      <c r="AF22" s="81">
        <f t="shared" si="0"/>
        <v>280</v>
      </c>
      <c r="AG22" s="81">
        <v>977</v>
      </c>
      <c r="AH22" s="81">
        <v>0</v>
      </c>
      <c r="AI22" s="81">
        <v>4</v>
      </c>
      <c r="AJ22" s="81">
        <f t="shared" si="1"/>
        <v>981</v>
      </c>
      <c r="AK22" s="82">
        <v>2</v>
      </c>
      <c r="AL22" s="81">
        <v>1</v>
      </c>
      <c r="AM22" s="82"/>
      <c r="AR22" s="84">
        <f t="shared" si="2"/>
        <v>4</v>
      </c>
      <c r="AS22" s="82">
        <f t="shared" si="3"/>
        <v>1200</v>
      </c>
      <c r="AT22" s="82">
        <f t="shared" si="4"/>
        <v>1200</v>
      </c>
    </row>
    <row r="23" spans="1:46" ht="12.75" customHeight="1">
      <c r="A23" s="85">
        <v>16</v>
      </c>
      <c r="B23" s="85" t="s">
        <v>123</v>
      </c>
      <c r="C23" s="70" t="s">
        <v>170</v>
      </c>
      <c r="D23" s="93" t="s">
        <v>171</v>
      </c>
      <c r="E23" s="94" t="s">
        <v>172</v>
      </c>
      <c r="F23" s="72">
        <v>2002</v>
      </c>
      <c r="G23" s="74">
        <v>10</v>
      </c>
      <c r="H23" s="75">
        <v>5539.5</v>
      </c>
      <c r="I23" s="75">
        <v>4737.2</v>
      </c>
      <c r="J23" s="73">
        <v>2886.6</v>
      </c>
      <c r="K23" s="86">
        <v>60</v>
      </c>
      <c r="L23" s="74">
        <v>2</v>
      </c>
      <c r="M23" s="74">
        <v>2</v>
      </c>
      <c r="N23" s="74">
        <v>0</v>
      </c>
      <c r="O23" s="74">
        <v>2</v>
      </c>
      <c r="P23" s="85">
        <v>0</v>
      </c>
      <c r="Q23" s="88">
        <v>662.1</v>
      </c>
      <c r="R23" s="89">
        <v>531.4</v>
      </c>
      <c r="S23" s="89">
        <v>531.4</v>
      </c>
      <c r="T23" s="88">
        <v>535.4</v>
      </c>
      <c r="U23" s="88">
        <v>632.2</v>
      </c>
      <c r="V23" s="88">
        <v>0</v>
      </c>
      <c r="W23" s="88">
        <v>632.2</v>
      </c>
      <c r="X23" s="78">
        <v>632.2</v>
      </c>
      <c r="Y23" s="79">
        <v>2.4</v>
      </c>
      <c r="Z23" s="78">
        <v>634.6</v>
      </c>
      <c r="AA23" s="78">
        <v>6</v>
      </c>
      <c r="AB23" s="78">
        <v>628.6</v>
      </c>
      <c r="AC23" s="81">
        <v>1012</v>
      </c>
      <c r="AD23" s="81">
        <v>289</v>
      </c>
      <c r="AE23" s="81">
        <v>175</v>
      </c>
      <c r="AF23" s="81">
        <f t="shared" si="0"/>
        <v>1476</v>
      </c>
      <c r="AG23" s="81">
        <v>2071</v>
      </c>
      <c r="AH23" s="81">
        <v>167</v>
      </c>
      <c r="AI23" s="81">
        <v>0</v>
      </c>
      <c r="AJ23" s="81">
        <f t="shared" si="1"/>
        <v>2238</v>
      </c>
      <c r="AK23" s="82"/>
      <c r="AL23" s="81">
        <v>1</v>
      </c>
      <c r="AM23" s="82">
        <v>1</v>
      </c>
      <c r="AR23" s="84">
        <f t="shared" si="2"/>
        <v>2</v>
      </c>
      <c r="AS23" s="82">
        <f t="shared" si="3"/>
        <v>600</v>
      </c>
      <c r="AT23" s="82">
        <f t="shared" si="4"/>
        <v>600</v>
      </c>
    </row>
    <row r="24" spans="1:46" ht="12.75" customHeight="1">
      <c r="A24" s="92">
        <v>17</v>
      </c>
      <c r="B24" s="92" t="s">
        <v>123</v>
      </c>
      <c r="C24" s="92" t="s">
        <v>173</v>
      </c>
      <c r="D24" s="93" t="s">
        <v>174</v>
      </c>
      <c r="E24" s="94" t="s">
        <v>175</v>
      </c>
      <c r="F24" s="73">
        <v>1977</v>
      </c>
      <c r="G24" s="74">
        <v>16</v>
      </c>
      <c r="H24" s="75">
        <v>6528.4</v>
      </c>
      <c r="I24" s="75">
        <v>5279.9</v>
      </c>
      <c r="J24" s="73">
        <v>3273.4</v>
      </c>
      <c r="K24" s="86">
        <v>111</v>
      </c>
      <c r="L24" s="74">
        <v>1</v>
      </c>
      <c r="M24" s="74">
        <v>1</v>
      </c>
      <c r="N24" s="74">
        <v>1</v>
      </c>
      <c r="O24" s="74">
        <v>1</v>
      </c>
      <c r="P24" s="77">
        <v>5279.9</v>
      </c>
      <c r="Q24" s="75">
        <v>530.2</v>
      </c>
      <c r="R24" s="77">
        <v>399.1</v>
      </c>
      <c r="S24" s="77">
        <v>399.1</v>
      </c>
      <c r="T24" s="75">
        <v>346.8</v>
      </c>
      <c r="U24" s="75">
        <v>191.8</v>
      </c>
      <c r="V24" s="75">
        <v>614.2</v>
      </c>
      <c r="W24" s="75">
        <v>244</v>
      </c>
      <c r="X24" s="78">
        <v>858.2</v>
      </c>
      <c r="Y24" s="79">
        <v>1.6</v>
      </c>
      <c r="Z24" s="78">
        <v>859.8</v>
      </c>
      <c r="AA24" s="78">
        <v>20.2</v>
      </c>
      <c r="AB24" s="78">
        <v>839.6</v>
      </c>
      <c r="AC24" s="81">
        <v>474</v>
      </c>
      <c r="AD24" s="81">
        <v>1149</v>
      </c>
      <c r="AE24" s="81">
        <v>190</v>
      </c>
      <c r="AF24" s="81">
        <f t="shared" si="0"/>
        <v>1813</v>
      </c>
      <c r="AG24" s="81">
        <v>3711</v>
      </c>
      <c r="AH24" s="81">
        <v>0</v>
      </c>
      <c r="AI24" s="81">
        <v>25</v>
      </c>
      <c r="AJ24" s="81">
        <f t="shared" si="1"/>
        <v>3736</v>
      </c>
      <c r="AK24" s="82">
        <v>1</v>
      </c>
      <c r="AL24" s="81"/>
      <c r="AM24" s="82"/>
      <c r="AR24" s="84">
        <f t="shared" si="2"/>
        <v>2</v>
      </c>
      <c r="AS24" s="82">
        <f t="shared" si="3"/>
        <v>600</v>
      </c>
      <c r="AT24" s="82">
        <f t="shared" si="4"/>
        <v>600</v>
      </c>
    </row>
    <row r="25" spans="1:46" ht="12" customHeight="1">
      <c r="A25" s="92">
        <v>18</v>
      </c>
      <c r="B25" s="92" t="s">
        <v>123</v>
      </c>
      <c r="C25" s="92" t="s">
        <v>176</v>
      </c>
      <c r="D25" s="93" t="s">
        <v>177</v>
      </c>
      <c r="E25" s="94" t="s">
        <v>178</v>
      </c>
      <c r="F25" s="73">
        <v>1977</v>
      </c>
      <c r="G25" s="74">
        <v>16</v>
      </c>
      <c r="H25" s="75">
        <v>6541.7</v>
      </c>
      <c r="I25" s="75">
        <v>5292.4</v>
      </c>
      <c r="J25" s="73">
        <v>3293.2</v>
      </c>
      <c r="K25" s="86">
        <v>111</v>
      </c>
      <c r="L25" s="74">
        <v>1</v>
      </c>
      <c r="M25" s="74">
        <v>1</v>
      </c>
      <c r="N25" s="74">
        <v>1</v>
      </c>
      <c r="O25" s="74">
        <v>1</v>
      </c>
      <c r="P25" s="77">
        <v>5292.4</v>
      </c>
      <c r="Q25" s="75">
        <v>530.2</v>
      </c>
      <c r="R25" s="77">
        <v>398.8</v>
      </c>
      <c r="S25" s="77">
        <v>398.8</v>
      </c>
      <c r="T25" s="75">
        <v>350.5</v>
      </c>
      <c r="U25" s="75">
        <v>191.8</v>
      </c>
      <c r="V25" s="75">
        <v>614.2</v>
      </c>
      <c r="W25" s="75">
        <v>244</v>
      </c>
      <c r="X25" s="78">
        <v>858.2</v>
      </c>
      <c r="Y25" s="79">
        <v>1.6</v>
      </c>
      <c r="Z25" s="78">
        <v>859.8</v>
      </c>
      <c r="AA25" s="78">
        <v>30.7</v>
      </c>
      <c r="AB25" s="78">
        <v>829.1</v>
      </c>
      <c r="AC25" s="81">
        <v>193</v>
      </c>
      <c r="AD25" s="81">
        <v>530</v>
      </c>
      <c r="AE25" s="81">
        <v>177</v>
      </c>
      <c r="AF25" s="81">
        <f t="shared" si="0"/>
        <v>900</v>
      </c>
      <c r="AG25" s="81">
        <v>2875</v>
      </c>
      <c r="AH25" s="81">
        <v>430</v>
      </c>
      <c r="AI25" s="81">
        <v>30</v>
      </c>
      <c r="AJ25" s="81">
        <f t="shared" si="1"/>
        <v>3335</v>
      </c>
      <c r="AK25" s="82">
        <v>1</v>
      </c>
      <c r="AL25" s="81"/>
      <c r="AM25" s="82"/>
      <c r="AR25" s="84">
        <f t="shared" si="2"/>
        <v>2</v>
      </c>
      <c r="AS25" s="82">
        <f t="shared" si="3"/>
        <v>600</v>
      </c>
      <c r="AT25" s="82">
        <f t="shared" si="4"/>
        <v>600</v>
      </c>
    </row>
    <row r="26" spans="1:46" ht="12" customHeight="1">
      <c r="A26" s="92">
        <v>19</v>
      </c>
      <c r="B26" s="92" t="s">
        <v>123</v>
      </c>
      <c r="C26" s="92" t="s">
        <v>179</v>
      </c>
      <c r="D26" s="93" t="s">
        <v>180</v>
      </c>
      <c r="E26" s="94" t="s">
        <v>181</v>
      </c>
      <c r="F26" s="73">
        <v>1977</v>
      </c>
      <c r="G26" s="74">
        <v>12</v>
      </c>
      <c r="H26" s="75">
        <v>35466.9</v>
      </c>
      <c r="I26" s="75">
        <v>29570.1</v>
      </c>
      <c r="J26" s="73">
        <v>18044.2</v>
      </c>
      <c r="K26" s="86">
        <v>515</v>
      </c>
      <c r="L26" s="74">
        <v>11</v>
      </c>
      <c r="M26" s="74">
        <v>22</v>
      </c>
      <c r="N26" s="74">
        <v>0</v>
      </c>
      <c r="O26" s="74">
        <v>11</v>
      </c>
      <c r="P26" s="85">
        <v>0</v>
      </c>
      <c r="Q26" s="88">
        <v>3643.4</v>
      </c>
      <c r="R26" s="89">
        <v>0</v>
      </c>
      <c r="S26" s="89">
        <v>0</v>
      </c>
      <c r="T26" s="88">
        <v>2739.9</v>
      </c>
      <c r="U26" s="88">
        <v>1286.5</v>
      </c>
      <c r="V26" s="88">
        <v>2335.3</v>
      </c>
      <c r="W26" s="88">
        <v>1605.8</v>
      </c>
      <c r="X26" s="78">
        <v>3941.1</v>
      </c>
      <c r="Y26" s="79">
        <v>23.3</v>
      </c>
      <c r="Z26" s="78">
        <v>3964.4</v>
      </c>
      <c r="AA26" s="78">
        <v>21.9</v>
      </c>
      <c r="AB26" s="78">
        <v>3942.5</v>
      </c>
      <c r="AC26" s="81">
        <v>2388</v>
      </c>
      <c r="AD26" s="81">
        <f>633+42</f>
        <v>675</v>
      </c>
      <c r="AE26" s="81">
        <v>2735</v>
      </c>
      <c r="AF26" s="81">
        <f t="shared" si="0"/>
        <v>5798</v>
      </c>
      <c r="AG26" s="81">
        <v>15377</v>
      </c>
      <c r="AH26" s="81">
        <v>0</v>
      </c>
      <c r="AI26" s="81">
        <v>90</v>
      </c>
      <c r="AJ26" s="81">
        <f t="shared" si="1"/>
        <v>15467</v>
      </c>
      <c r="AK26" s="82">
        <v>11</v>
      </c>
      <c r="AL26" s="81">
        <v>1</v>
      </c>
      <c r="AM26" s="82"/>
      <c r="AR26" s="84">
        <f t="shared" si="2"/>
        <v>22</v>
      </c>
      <c r="AS26" s="82">
        <f t="shared" si="3"/>
        <v>6600</v>
      </c>
      <c r="AT26" s="82">
        <f t="shared" si="4"/>
        <v>6600</v>
      </c>
    </row>
    <row r="27" spans="1:46" ht="11.25" customHeight="1">
      <c r="A27" s="92">
        <v>20</v>
      </c>
      <c r="B27" s="92" t="s">
        <v>123</v>
      </c>
      <c r="C27" s="92" t="s">
        <v>182</v>
      </c>
      <c r="D27" s="93" t="s">
        <v>183</v>
      </c>
      <c r="E27" s="94" t="s">
        <v>184</v>
      </c>
      <c r="F27" s="73">
        <v>1977</v>
      </c>
      <c r="G27" s="74">
        <v>9</v>
      </c>
      <c r="H27" s="75">
        <v>19868.1</v>
      </c>
      <c r="I27" s="75">
        <v>17693.7</v>
      </c>
      <c r="J27" s="73">
        <v>12131.8</v>
      </c>
      <c r="K27" s="86">
        <v>357</v>
      </c>
      <c r="L27" s="74">
        <v>10</v>
      </c>
      <c r="M27" s="74">
        <v>10</v>
      </c>
      <c r="N27" s="74">
        <v>0</v>
      </c>
      <c r="O27" s="74">
        <v>10</v>
      </c>
      <c r="P27" s="85">
        <v>0</v>
      </c>
      <c r="Q27" s="88">
        <v>2672.4</v>
      </c>
      <c r="R27" s="89">
        <v>0</v>
      </c>
      <c r="S27" s="89">
        <v>0</v>
      </c>
      <c r="T27" s="88">
        <v>2155.3</v>
      </c>
      <c r="U27" s="88">
        <v>1707.4</v>
      </c>
      <c r="V27" s="88">
        <v>0</v>
      </c>
      <c r="W27" s="88">
        <v>2301.1</v>
      </c>
      <c r="X27" s="78">
        <v>2301.1</v>
      </c>
      <c r="Y27" s="79">
        <v>34.9</v>
      </c>
      <c r="Z27" s="78">
        <v>2336</v>
      </c>
      <c r="AA27" s="78">
        <v>30.5</v>
      </c>
      <c r="AB27" s="78">
        <v>2305.5</v>
      </c>
      <c r="AC27" s="81">
        <v>2443</v>
      </c>
      <c r="AD27" s="81">
        <v>2964</v>
      </c>
      <c r="AE27" s="81">
        <v>449</v>
      </c>
      <c r="AF27" s="81">
        <f t="shared" si="0"/>
        <v>5856</v>
      </c>
      <c r="AG27" s="81">
        <v>13656</v>
      </c>
      <c r="AH27" s="81">
        <v>2300</v>
      </c>
      <c r="AI27" s="81">
        <v>105</v>
      </c>
      <c r="AJ27" s="81">
        <f t="shared" si="1"/>
        <v>16061</v>
      </c>
      <c r="AK27" s="82"/>
      <c r="AL27" s="81">
        <v>2</v>
      </c>
      <c r="AM27" s="82"/>
      <c r="AR27" s="84">
        <f t="shared" si="2"/>
        <v>10</v>
      </c>
      <c r="AS27" s="82">
        <f t="shared" si="3"/>
        <v>3000</v>
      </c>
      <c r="AT27" s="82">
        <f t="shared" si="4"/>
        <v>3000</v>
      </c>
    </row>
    <row r="28" spans="1:46" ht="12.75" customHeight="1">
      <c r="A28" s="92">
        <v>21</v>
      </c>
      <c r="B28" s="92" t="s">
        <v>123</v>
      </c>
      <c r="C28" s="92" t="s">
        <v>185</v>
      </c>
      <c r="D28" s="93" t="s">
        <v>186</v>
      </c>
      <c r="E28" s="94" t="s">
        <v>187</v>
      </c>
      <c r="F28" s="73">
        <v>1977</v>
      </c>
      <c r="G28" s="74">
        <v>9</v>
      </c>
      <c r="H28" s="75">
        <v>16281.8</v>
      </c>
      <c r="I28" s="75">
        <v>14223.8</v>
      </c>
      <c r="J28" s="73">
        <v>9050.3</v>
      </c>
      <c r="K28" s="86">
        <v>287</v>
      </c>
      <c r="L28" s="74">
        <v>8</v>
      </c>
      <c r="M28" s="74">
        <v>8</v>
      </c>
      <c r="N28" s="74">
        <v>0</v>
      </c>
      <c r="O28" s="74">
        <v>8</v>
      </c>
      <c r="P28" s="85">
        <v>0</v>
      </c>
      <c r="Q28" s="88">
        <v>2106.6</v>
      </c>
      <c r="R28" s="89">
        <v>0</v>
      </c>
      <c r="S28" s="89">
        <v>0</v>
      </c>
      <c r="T28" s="88">
        <v>1512.3</v>
      </c>
      <c r="U28" s="88">
        <v>1284</v>
      </c>
      <c r="V28" s="88">
        <v>0</v>
      </c>
      <c r="W28" s="88">
        <v>1660.1</v>
      </c>
      <c r="X28" s="78">
        <v>1660.1</v>
      </c>
      <c r="Y28" s="79">
        <v>21.6</v>
      </c>
      <c r="Z28" s="78">
        <v>1681.7</v>
      </c>
      <c r="AA28" s="78">
        <v>30.4</v>
      </c>
      <c r="AB28" s="78">
        <v>1651.3</v>
      </c>
      <c r="AC28" s="81">
        <v>1569</v>
      </c>
      <c r="AD28" s="81">
        <v>5364</v>
      </c>
      <c r="AE28" s="81">
        <v>443</v>
      </c>
      <c r="AF28" s="81">
        <f t="shared" si="0"/>
        <v>7376</v>
      </c>
      <c r="AG28" s="81">
        <v>14439</v>
      </c>
      <c r="AH28" s="81">
        <v>675</v>
      </c>
      <c r="AI28" s="81">
        <v>45</v>
      </c>
      <c r="AJ28" s="81">
        <f t="shared" si="1"/>
        <v>15159</v>
      </c>
      <c r="AK28" s="82"/>
      <c r="AL28" s="81"/>
      <c r="AM28" s="82"/>
      <c r="AR28" s="84">
        <f t="shared" si="2"/>
        <v>8</v>
      </c>
      <c r="AS28" s="82">
        <f t="shared" si="3"/>
        <v>2400</v>
      </c>
      <c r="AT28" s="82">
        <f t="shared" si="4"/>
        <v>2400</v>
      </c>
    </row>
    <row r="29" spans="1:46" ht="13.5" customHeight="1">
      <c r="A29" s="92">
        <v>22</v>
      </c>
      <c r="B29" s="92" t="s">
        <v>123</v>
      </c>
      <c r="C29" s="92" t="s">
        <v>188</v>
      </c>
      <c r="D29" s="93" t="s">
        <v>189</v>
      </c>
      <c r="E29" s="94" t="s">
        <v>190</v>
      </c>
      <c r="F29" s="73">
        <v>1977</v>
      </c>
      <c r="G29" s="74">
        <v>9</v>
      </c>
      <c r="H29" s="75">
        <v>11789.4</v>
      </c>
      <c r="I29" s="75">
        <v>10631.1</v>
      </c>
      <c r="J29" s="95">
        <v>7062</v>
      </c>
      <c r="K29" s="86">
        <v>216</v>
      </c>
      <c r="L29" s="74">
        <v>6</v>
      </c>
      <c r="M29" s="74">
        <v>6</v>
      </c>
      <c r="N29" s="74">
        <v>0</v>
      </c>
      <c r="O29" s="74">
        <v>6</v>
      </c>
      <c r="P29" s="85">
        <v>0</v>
      </c>
      <c r="Q29" s="88">
        <v>1573.8</v>
      </c>
      <c r="R29" s="89">
        <v>0</v>
      </c>
      <c r="S29" s="89">
        <v>0</v>
      </c>
      <c r="T29" s="88">
        <v>1262.6</v>
      </c>
      <c r="U29" s="88">
        <v>959</v>
      </c>
      <c r="V29" s="88">
        <v>0</v>
      </c>
      <c r="W29" s="88">
        <v>1252.4</v>
      </c>
      <c r="X29" s="78">
        <v>1252.4</v>
      </c>
      <c r="Y29" s="79">
        <v>17.4</v>
      </c>
      <c r="Z29" s="78">
        <v>1269.8</v>
      </c>
      <c r="AA29" s="78">
        <v>27.1</v>
      </c>
      <c r="AB29" s="78">
        <v>1242.7</v>
      </c>
      <c r="AC29" s="81">
        <v>1117</v>
      </c>
      <c r="AD29" s="81">
        <v>1195</v>
      </c>
      <c r="AE29" s="81">
        <v>283</v>
      </c>
      <c r="AF29" s="81">
        <f t="shared" si="0"/>
        <v>2595</v>
      </c>
      <c r="AG29" s="81">
        <v>4620</v>
      </c>
      <c r="AH29" s="81">
        <v>0</v>
      </c>
      <c r="AI29" s="81">
        <v>60</v>
      </c>
      <c r="AJ29" s="81">
        <f t="shared" si="1"/>
        <v>4680</v>
      </c>
      <c r="AK29" s="82"/>
      <c r="AL29" s="81">
        <v>1</v>
      </c>
      <c r="AM29" s="82"/>
      <c r="AR29" s="84">
        <f t="shared" si="2"/>
        <v>6</v>
      </c>
      <c r="AS29" s="82">
        <f t="shared" si="3"/>
        <v>1800</v>
      </c>
      <c r="AT29" s="82">
        <f t="shared" si="4"/>
        <v>1800</v>
      </c>
    </row>
    <row r="30" spans="1:46" ht="12" customHeight="1">
      <c r="A30" s="92">
        <v>23</v>
      </c>
      <c r="B30" s="92" t="s">
        <v>123</v>
      </c>
      <c r="C30" s="92" t="s">
        <v>191</v>
      </c>
      <c r="D30" s="93" t="s">
        <v>192</v>
      </c>
      <c r="E30" s="94" t="s">
        <v>193</v>
      </c>
      <c r="F30" s="73">
        <v>1977</v>
      </c>
      <c r="G30" s="74">
        <v>9</v>
      </c>
      <c r="H30" s="75">
        <v>5969.8</v>
      </c>
      <c r="I30" s="75">
        <v>5306.5</v>
      </c>
      <c r="J30" s="73">
        <v>3649.2</v>
      </c>
      <c r="K30" s="86">
        <v>108</v>
      </c>
      <c r="L30" s="74">
        <v>3</v>
      </c>
      <c r="M30" s="74">
        <v>3</v>
      </c>
      <c r="N30" s="74">
        <v>0</v>
      </c>
      <c r="O30" s="74">
        <v>3</v>
      </c>
      <c r="P30" s="85">
        <v>0</v>
      </c>
      <c r="Q30" s="88">
        <v>767.9</v>
      </c>
      <c r="R30" s="89">
        <v>0</v>
      </c>
      <c r="S30" s="88">
        <v>0</v>
      </c>
      <c r="T30" s="88">
        <v>576.4</v>
      </c>
      <c r="U30" s="88">
        <v>512.1</v>
      </c>
      <c r="V30" s="88">
        <v>0</v>
      </c>
      <c r="W30" s="88">
        <v>590.4</v>
      </c>
      <c r="X30" s="78">
        <v>590.4</v>
      </c>
      <c r="Y30" s="79">
        <v>7.8</v>
      </c>
      <c r="Z30" s="78">
        <v>598.2</v>
      </c>
      <c r="AA30" s="78">
        <v>27.4</v>
      </c>
      <c r="AB30" s="78">
        <v>570.8</v>
      </c>
      <c r="AC30" s="81">
        <v>467</v>
      </c>
      <c r="AD30" s="81">
        <v>1783</v>
      </c>
      <c r="AE30" s="81">
        <v>142</v>
      </c>
      <c r="AF30" s="81">
        <f t="shared" si="0"/>
        <v>2392</v>
      </c>
      <c r="AG30" s="81">
        <v>5561</v>
      </c>
      <c r="AH30" s="81">
        <v>166</v>
      </c>
      <c r="AI30" s="81">
        <v>40</v>
      </c>
      <c r="AJ30" s="81">
        <f t="shared" si="1"/>
        <v>5767</v>
      </c>
      <c r="AK30" s="82"/>
      <c r="AL30" s="81">
        <v>1</v>
      </c>
      <c r="AM30" s="82"/>
      <c r="AR30" s="84">
        <f t="shared" si="2"/>
        <v>3</v>
      </c>
      <c r="AS30" s="82">
        <f t="shared" si="3"/>
        <v>900</v>
      </c>
      <c r="AT30" s="82">
        <f t="shared" si="4"/>
        <v>900</v>
      </c>
    </row>
    <row r="31" spans="1:46" ht="13.5" customHeight="1">
      <c r="A31" s="92">
        <v>24</v>
      </c>
      <c r="B31" s="92" t="s">
        <v>123</v>
      </c>
      <c r="C31" s="92" t="s">
        <v>194</v>
      </c>
      <c r="D31" s="93" t="s">
        <v>195</v>
      </c>
      <c r="E31" s="94" t="s">
        <v>196</v>
      </c>
      <c r="F31" s="73">
        <v>1977</v>
      </c>
      <c r="G31" s="74">
        <v>9</v>
      </c>
      <c r="H31" s="75">
        <v>5915.6</v>
      </c>
      <c r="I31" s="75">
        <v>5291</v>
      </c>
      <c r="J31" s="73">
        <v>3641.4</v>
      </c>
      <c r="K31" s="86">
        <v>108</v>
      </c>
      <c r="L31" s="74">
        <v>3</v>
      </c>
      <c r="M31" s="74">
        <v>3</v>
      </c>
      <c r="N31" s="74">
        <v>0</v>
      </c>
      <c r="O31" s="74">
        <v>3</v>
      </c>
      <c r="P31" s="85">
        <v>0</v>
      </c>
      <c r="Q31" s="88">
        <v>774.5</v>
      </c>
      <c r="R31" s="89">
        <v>0</v>
      </c>
      <c r="S31" s="88">
        <v>0</v>
      </c>
      <c r="T31" s="88">
        <v>574.7</v>
      </c>
      <c r="U31" s="88">
        <v>495</v>
      </c>
      <c r="V31" s="88">
        <v>0</v>
      </c>
      <c r="W31" s="88">
        <v>645.5</v>
      </c>
      <c r="X31" s="78">
        <v>645.5</v>
      </c>
      <c r="Y31" s="79">
        <v>7.8</v>
      </c>
      <c r="Z31" s="78">
        <v>653.3</v>
      </c>
      <c r="AA31" s="78">
        <v>27.5</v>
      </c>
      <c r="AB31" s="78">
        <v>625.8</v>
      </c>
      <c r="AC31" s="81">
        <v>421</v>
      </c>
      <c r="AD31" s="81">
        <v>1673</v>
      </c>
      <c r="AE31" s="81">
        <v>117</v>
      </c>
      <c r="AF31" s="81">
        <f t="shared" si="0"/>
        <v>2211</v>
      </c>
      <c r="AG31" s="81">
        <v>4730</v>
      </c>
      <c r="AH31" s="81">
        <v>50</v>
      </c>
      <c r="AI31" s="81">
        <v>15</v>
      </c>
      <c r="AJ31" s="81">
        <f t="shared" si="1"/>
        <v>4795</v>
      </c>
      <c r="AK31" s="82"/>
      <c r="AL31" s="81">
        <v>1</v>
      </c>
      <c r="AM31" s="82"/>
      <c r="AR31" s="84">
        <f t="shared" si="2"/>
        <v>3</v>
      </c>
      <c r="AS31" s="82">
        <f t="shared" si="3"/>
        <v>900</v>
      </c>
      <c r="AT31" s="82">
        <f t="shared" si="4"/>
        <v>900</v>
      </c>
    </row>
    <row r="32" spans="1:46" ht="13.5" customHeight="1">
      <c r="A32" s="92">
        <v>25</v>
      </c>
      <c r="B32" s="92" t="s">
        <v>123</v>
      </c>
      <c r="C32" s="92" t="s">
        <v>197</v>
      </c>
      <c r="D32" s="93" t="s">
        <v>198</v>
      </c>
      <c r="E32" s="94" t="s">
        <v>199</v>
      </c>
      <c r="F32" s="73">
        <v>1977</v>
      </c>
      <c r="G32" s="74">
        <v>9</v>
      </c>
      <c r="H32" s="75">
        <v>5917.2</v>
      </c>
      <c r="I32" s="75">
        <v>5292.6</v>
      </c>
      <c r="J32" s="95">
        <v>3643.5</v>
      </c>
      <c r="K32" s="86">
        <v>108</v>
      </c>
      <c r="L32" s="74">
        <v>3</v>
      </c>
      <c r="M32" s="74">
        <v>3</v>
      </c>
      <c r="N32" s="74">
        <v>0</v>
      </c>
      <c r="O32" s="74">
        <v>3</v>
      </c>
      <c r="P32" s="85">
        <v>0</v>
      </c>
      <c r="Q32" s="88">
        <v>777.2</v>
      </c>
      <c r="R32" s="89">
        <v>0</v>
      </c>
      <c r="S32" s="88">
        <v>0</v>
      </c>
      <c r="T32" s="88">
        <v>575.5</v>
      </c>
      <c r="U32" s="88">
        <v>495</v>
      </c>
      <c r="V32" s="88">
        <v>0</v>
      </c>
      <c r="W32" s="88">
        <v>645.5</v>
      </c>
      <c r="X32" s="78">
        <v>645.5</v>
      </c>
      <c r="Y32" s="79">
        <v>7.6</v>
      </c>
      <c r="Z32" s="78">
        <v>653.1</v>
      </c>
      <c r="AA32" s="78">
        <v>21.8</v>
      </c>
      <c r="AB32" s="78">
        <v>631.3</v>
      </c>
      <c r="AC32" s="81">
        <v>559</v>
      </c>
      <c r="AD32" s="81">
        <v>785</v>
      </c>
      <c r="AE32" s="81">
        <v>185</v>
      </c>
      <c r="AF32" s="81">
        <f t="shared" si="0"/>
        <v>1529</v>
      </c>
      <c r="AG32" s="81">
        <v>4354</v>
      </c>
      <c r="AH32" s="81">
        <v>650</v>
      </c>
      <c r="AI32" s="81">
        <v>30</v>
      </c>
      <c r="AJ32" s="81">
        <f t="shared" si="1"/>
        <v>5034</v>
      </c>
      <c r="AK32" s="82"/>
      <c r="AL32" s="81">
        <v>1</v>
      </c>
      <c r="AM32" s="82"/>
      <c r="AR32" s="84">
        <f t="shared" si="2"/>
        <v>3</v>
      </c>
      <c r="AS32" s="82">
        <f t="shared" si="3"/>
        <v>900</v>
      </c>
      <c r="AT32" s="82">
        <f t="shared" si="4"/>
        <v>900</v>
      </c>
    </row>
    <row r="33" spans="1:46" ht="12.75" customHeight="1">
      <c r="A33" s="92">
        <v>26</v>
      </c>
      <c r="B33" s="92" t="s">
        <v>123</v>
      </c>
      <c r="C33" s="92" t="s">
        <v>200</v>
      </c>
      <c r="D33" s="93" t="s">
        <v>201</v>
      </c>
      <c r="E33" s="94" t="s">
        <v>202</v>
      </c>
      <c r="F33" s="73">
        <v>1977</v>
      </c>
      <c r="G33" s="74">
        <v>9</v>
      </c>
      <c r="H33" s="75">
        <v>7982.5</v>
      </c>
      <c r="I33" s="75">
        <v>6981.9</v>
      </c>
      <c r="J33" s="95">
        <v>4624.2</v>
      </c>
      <c r="K33" s="86">
        <v>140</v>
      </c>
      <c r="L33" s="74">
        <v>4</v>
      </c>
      <c r="M33" s="74">
        <v>4</v>
      </c>
      <c r="N33" s="74">
        <v>0</v>
      </c>
      <c r="O33" s="74">
        <v>4</v>
      </c>
      <c r="P33" s="85">
        <v>0</v>
      </c>
      <c r="Q33" s="88">
        <v>1062.5</v>
      </c>
      <c r="R33" s="89">
        <v>0</v>
      </c>
      <c r="S33" s="89">
        <v>0</v>
      </c>
      <c r="T33" s="88">
        <v>857.7</v>
      </c>
      <c r="U33" s="88">
        <v>634</v>
      </c>
      <c r="V33" s="88">
        <v>0</v>
      </c>
      <c r="W33" s="88">
        <v>726.4</v>
      </c>
      <c r="X33" s="78">
        <v>726.4</v>
      </c>
      <c r="Y33" s="79">
        <v>13.6</v>
      </c>
      <c r="Z33" s="78">
        <v>740</v>
      </c>
      <c r="AA33" s="78">
        <v>34.1</v>
      </c>
      <c r="AB33" s="78">
        <v>705.9</v>
      </c>
      <c r="AC33" s="81">
        <v>496</v>
      </c>
      <c r="AD33" s="81">
        <v>770</v>
      </c>
      <c r="AE33" s="81">
        <v>196</v>
      </c>
      <c r="AF33" s="81">
        <f t="shared" si="0"/>
        <v>1462</v>
      </c>
      <c r="AG33" s="81">
        <v>2607</v>
      </c>
      <c r="AH33" s="81">
        <v>87</v>
      </c>
      <c r="AI33" s="81">
        <v>30</v>
      </c>
      <c r="AJ33" s="81">
        <f t="shared" si="1"/>
        <v>2724</v>
      </c>
      <c r="AK33" s="82"/>
      <c r="AL33" s="81">
        <v>1</v>
      </c>
      <c r="AM33" s="82"/>
      <c r="AR33" s="84">
        <f t="shared" si="2"/>
        <v>4</v>
      </c>
      <c r="AS33" s="82">
        <f t="shared" si="3"/>
        <v>1200</v>
      </c>
      <c r="AT33" s="82">
        <f t="shared" si="4"/>
        <v>1200</v>
      </c>
    </row>
    <row r="34" spans="1:46" ht="15" customHeight="1">
      <c r="A34" s="92">
        <v>27</v>
      </c>
      <c r="B34" s="92" t="s">
        <v>123</v>
      </c>
      <c r="C34" s="92" t="s">
        <v>203</v>
      </c>
      <c r="D34" s="93" t="s">
        <v>204</v>
      </c>
      <c r="E34" s="94" t="s">
        <v>205</v>
      </c>
      <c r="F34" s="73">
        <v>1977</v>
      </c>
      <c r="G34" s="74">
        <v>16</v>
      </c>
      <c r="H34" s="75">
        <v>6553.3</v>
      </c>
      <c r="I34" s="75">
        <v>5304</v>
      </c>
      <c r="J34" s="73">
        <v>3282</v>
      </c>
      <c r="K34" s="86">
        <v>111</v>
      </c>
      <c r="L34" s="74">
        <v>1</v>
      </c>
      <c r="M34" s="74">
        <v>1</v>
      </c>
      <c r="N34" s="74">
        <v>1</v>
      </c>
      <c r="O34" s="74">
        <v>1</v>
      </c>
      <c r="P34" s="77">
        <v>5304</v>
      </c>
      <c r="Q34" s="75">
        <v>529.7</v>
      </c>
      <c r="R34" s="77">
        <v>398.8</v>
      </c>
      <c r="S34" s="75">
        <v>398.8</v>
      </c>
      <c r="T34" s="75">
        <v>349.6</v>
      </c>
      <c r="U34" s="75">
        <v>197.7</v>
      </c>
      <c r="V34" s="75">
        <v>611.1</v>
      </c>
      <c r="W34" s="75">
        <v>248.7</v>
      </c>
      <c r="X34" s="78">
        <v>859.8</v>
      </c>
      <c r="Y34" s="79">
        <v>1.6</v>
      </c>
      <c r="Z34" s="78">
        <v>861.4</v>
      </c>
      <c r="AA34" s="78">
        <v>25.6</v>
      </c>
      <c r="AB34" s="78">
        <v>835.8</v>
      </c>
      <c r="AC34" s="81">
        <v>146</v>
      </c>
      <c r="AD34" s="81">
        <v>546</v>
      </c>
      <c r="AE34" s="81">
        <v>174</v>
      </c>
      <c r="AF34" s="81">
        <f t="shared" si="0"/>
        <v>866</v>
      </c>
      <c r="AG34" s="81">
        <v>2245</v>
      </c>
      <c r="AH34" s="81">
        <v>1063</v>
      </c>
      <c r="AI34" s="81">
        <v>45</v>
      </c>
      <c r="AJ34" s="81">
        <f t="shared" si="1"/>
        <v>3353</v>
      </c>
      <c r="AK34" s="82">
        <v>1</v>
      </c>
      <c r="AL34" s="81"/>
      <c r="AM34" s="82"/>
      <c r="AR34" s="84">
        <f t="shared" si="2"/>
        <v>2</v>
      </c>
      <c r="AS34" s="82">
        <f t="shared" si="3"/>
        <v>600</v>
      </c>
      <c r="AT34" s="82">
        <f t="shared" si="4"/>
        <v>600</v>
      </c>
    </row>
    <row r="35" spans="1:46" ht="14.25" customHeight="1">
      <c r="A35" s="92">
        <v>28</v>
      </c>
      <c r="B35" s="92" t="s">
        <v>123</v>
      </c>
      <c r="C35" s="92" t="s">
        <v>206</v>
      </c>
      <c r="D35" s="93" t="s">
        <v>207</v>
      </c>
      <c r="E35" s="94" t="s">
        <v>208</v>
      </c>
      <c r="F35" s="73">
        <v>1977</v>
      </c>
      <c r="G35" s="74">
        <v>16</v>
      </c>
      <c r="H35" s="75">
        <v>6578.7</v>
      </c>
      <c r="I35" s="75">
        <v>5313.6</v>
      </c>
      <c r="J35" s="73">
        <v>3306</v>
      </c>
      <c r="K35" s="86">
        <v>110</v>
      </c>
      <c r="L35" s="74">
        <v>1</v>
      </c>
      <c r="M35" s="74">
        <v>1</v>
      </c>
      <c r="N35" s="74">
        <v>1</v>
      </c>
      <c r="O35" s="74">
        <v>1</v>
      </c>
      <c r="P35" s="77">
        <v>5313.6</v>
      </c>
      <c r="Q35" s="75">
        <v>522.2</v>
      </c>
      <c r="R35" s="75">
        <v>398.5</v>
      </c>
      <c r="S35" s="75">
        <v>398.5</v>
      </c>
      <c r="T35" s="75">
        <v>351</v>
      </c>
      <c r="U35" s="75">
        <v>202.3</v>
      </c>
      <c r="V35" s="75">
        <v>618.1</v>
      </c>
      <c r="W35" s="75">
        <v>254.5</v>
      </c>
      <c r="X35" s="78">
        <v>872.6</v>
      </c>
      <c r="Y35" s="79">
        <v>1.6</v>
      </c>
      <c r="Z35" s="78">
        <v>874.2</v>
      </c>
      <c r="AA35" s="78">
        <v>25.7</v>
      </c>
      <c r="AB35" s="78">
        <v>848.5</v>
      </c>
      <c r="AC35" s="81">
        <v>144</v>
      </c>
      <c r="AD35" s="81">
        <v>594</v>
      </c>
      <c r="AE35" s="81">
        <v>183</v>
      </c>
      <c r="AF35" s="81">
        <f t="shared" si="0"/>
        <v>921</v>
      </c>
      <c r="AG35" s="81">
        <v>3172</v>
      </c>
      <c r="AH35" s="81">
        <v>0</v>
      </c>
      <c r="AI35" s="81">
        <v>30</v>
      </c>
      <c r="AJ35" s="81">
        <f t="shared" si="1"/>
        <v>3202</v>
      </c>
      <c r="AK35" s="82">
        <v>1</v>
      </c>
      <c r="AL35" s="81"/>
      <c r="AM35" s="82"/>
      <c r="AR35" s="84">
        <f t="shared" si="2"/>
        <v>2</v>
      </c>
      <c r="AS35" s="82">
        <f t="shared" si="3"/>
        <v>600</v>
      </c>
      <c r="AT35" s="82">
        <f t="shared" si="4"/>
        <v>600</v>
      </c>
    </row>
    <row r="36" spans="1:46" ht="13.5" customHeight="1">
      <c r="A36" s="92">
        <v>29</v>
      </c>
      <c r="B36" s="92" t="s">
        <v>123</v>
      </c>
      <c r="C36" s="92" t="s">
        <v>209</v>
      </c>
      <c r="D36" s="93" t="s">
        <v>210</v>
      </c>
      <c r="E36" s="94" t="s">
        <v>211</v>
      </c>
      <c r="F36" s="73">
        <v>1977</v>
      </c>
      <c r="G36" s="74">
        <v>16</v>
      </c>
      <c r="H36" s="75">
        <v>6511.1</v>
      </c>
      <c r="I36" s="75">
        <v>5258.4</v>
      </c>
      <c r="J36" s="73">
        <v>3280.2</v>
      </c>
      <c r="K36" s="86">
        <v>111</v>
      </c>
      <c r="L36" s="74">
        <v>1</v>
      </c>
      <c r="M36" s="74">
        <v>1</v>
      </c>
      <c r="N36" s="74">
        <v>1</v>
      </c>
      <c r="O36" s="74">
        <v>1</v>
      </c>
      <c r="P36" s="77">
        <v>5258.4</v>
      </c>
      <c r="Q36" s="75">
        <v>523.1</v>
      </c>
      <c r="R36" s="75">
        <v>398.8</v>
      </c>
      <c r="S36" s="75">
        <v>398.8</v>
      </c>
      <c r="T36" s="75">
        <v>344.2</v>
      </c>
      <c r="U36" s="75">
        <v>202.4</v>
      </c>
      <c r="V36" s="75">
        <v>609.7</v>
      </c>
      <c r="W36" s="75">
        <v>253.6</v>
      </c>
      <c r="X36" s="78">
        <v>863.3</v>
      </c>
      <c r="Y36" s="79">
        <v>1.6</v>
      </c>
      <c r="Z36" s="78">
        <v>864.9</v>
      </c>
      <c r="AA36" s="78">
        <v>25.6</v>
      </c>
      <c r="AB36" s="78">
        <v>839.3</v>
      </c>
      <c r="AC36" s="81">
        <v>1204</v>
      </c>
      <c r="AD36" s="81">
        <v>878</v>
      </c>
      <c r="AE36" s="81">
        <v>187</v>
      </c>
      <c r="AF36" s="81">
        <f t="shared" si="0"/>
        <v>2269</v>
      </c>
      <c r="AG36" s="81">
        <v>4856</v>
      </c>
      <c r="AH36" s="81">
        <v>0</v>
      </c>
      <c r="AI36" s="81">
        <v>40</v>
      </c>
      <c r="AJ36" s="81">
        <f t="shared" si="1"/>
        <v>4896</v>
      </c>
      <c r="AK36" s="82">
        <v>1</v>
      </c>
      <c r="AL36" s="81"/>
      <c r="AM36" s="82"/>
      <c r="AR36" s="84">
        <f t="shared" si="2"/>
        <v>2</v>
      </c>
      <c r="AS36" s="82">
        <f t="shared" si="3"/>
        <v>600</v>
      </c>
      <c r="AT36" s="82">
        <f t="shared" si="4"/>
        <v>600</v>
      </c>
    </row>
    <row r="37" spans="1:46" s="102" customFormat="1" ht="14.25" customHeight="1">
      <c r="A37" s="96"/>
      <c r="B37" s="296" t="s">
        <v>212</v>
      </c>
      <c r="C37" s="297"/>
      <c r="D37" s="297"/>
      <c r="E37" s="298"/>
      <c r="F37" s="97"/>
      <c r="G37" s="98"/>
      <c r="H37" s="99">
        <f>SUM(H8:H36)</f>
        <v>316347.3</v>
      </c>
      <c r="I37" s="99">
        <f aca="true" t="shared" si="5" ref="I37:AI37">SUM(I8:I36)</f>
        <v>272521.50000000006</v>
      </c>
      <c r="J37" s="99">
        <f t="shared" si="5"/>
        <v>173223.2</v>
      </c>
      <c r="K37" s="100">
        <f t="shared" si="5"/>
        <v>5392</v>
      </c>
      <c r="L37" s="100">
        <f t="shared" si="5"/>
        <v>134</v>
      </c>
      <c r="M37" s="100">
        <f t="shared" si="5"/>
        <v>107</v>
      </c>
      <c r="N37" s="100">
        <f t="shared" si="5"/>
        <v>27</v>
      </c>
      <c r="O37" s="100">
        <f t="shared" si="5"/>
        <v>134</v>
      </c>
      <c r="P37" s="99">
        <f t="shared" si="5"/>
        <v>78662.6</v>
      </c>
      <c r="Q37" s="99">
        <f t="shared" si="5"/>
        <v>37701.64999999999</v>
      </c>
      <c r="R37" s="99">
        <f t="shared" si="5"/>
        <v>4846.700000000001</v>
      </c>
      <c r="S37" s="99">
        <f t="shared" si="5"/>
        <v>4846.700000000001</v>
      </c>
      <c r="T37" s="99">
        <f t="shared" si="5"/>
        <v>29020.000000000004</v>
      </c>
      <c r="U37" s="99">
        <f t="shared" si="5"/>
        <v>20966.5</v>
      </c>
      <c r="V37" s="99">
        <f t="shared" si="5"/>
        <v>12280.5</v>
      </c>
      <c r="W37" s="99">
        <f t="shared" si="5"/>
        <v>25072</v>
      </c>
      <c r="X37" s="99">
        <f t="shared" si="5"/>
        <v>37352.5</v>
      </c>
      <c r="Y37" s="99">
        <f t="shared" si="5"/>
        <v>464.90000000000015</v>
      </c>
      <c r="Z37" s="99">
        <f t="shared" si="5"/>
        <v>37817.399999999994</v>
      </c>
      <c r="AA37" s="99">
        <f t="shared" si="5"/>
        <v>2174.9</v>
      </c>
      <c r="AB37" s="99">
        <f t="shared" si="5"/>
        <v>35642.49999999999</v>
      </c>
      <c r="AC37" s="100">
        <f t="shared" si="5"/>
        <v>34096</v>
      </c>
      <c r="AD37" s="100">
        <f t="shared" si="5"/>
        <v>36793</v>
      </c>
      <c r="AE37" s="100">
        <f t="shared" si="5"/>
        <v>8729</v>
      </c>
      <c r="AF37" s="100">
        <f t="shared" si="5"/>
        <v>79618</v>
      </c>
      <c r="AG37" s="100">
        <f t="shared" si="5"/>
        <v>179754</v>
      </c>
      <c r="AH37" s="100">
        <f t="shared" si="5"/>
        <v>12787</v>
      </c>
      <c r="AI37" s="100">
        <f t="shared" si="5"/>
        <v>1019</v>
      </c>
      <c r="AJ37" s="81">
        <f t="shared" si="1"/>
        <v>193560</v>
      </c>
      <c r="AK37" s="99">
        <v>38</v>
      </c>
      <c r="AL37" s="101">
        <v>23</v>
      </c>
      <c r="AM37" s="99">
        <v>1</v>
      </c>
      <c r="AR37" s="100">
        <f>SUM(AR8:AR36)</f>
        <v>134</v>
      </c>
      <c r="AS37" s="100">
        <f>SUM(AS8:AS36)</f>
        <v>40200</v>
      </c>
      <c r="AT37" s="100">
        <f>SUM(AT8:AT36)</f>
        <v>40200</v>
      </c>
    </row>
    <row r="38" spans="1:46" ht="14.25" customHeight="1">
      <c r="A38" s="85">
        <v>30</v>
      </c>
      <c r="B38" s="92" t="s">
        <v>123</v>
      </c>
      <c r="C38" s="92" t="s">
        <v>213</v>
      </c>
      <c r="D38" s="93" t="s">
        <v>214</v>
      </c>
      <c r="E38" s="94" t="s">
        <v>215</v>
      </c>
      <c r="F38" s="73">
        <v>1988</v>
      </c>
      <c r="G38" s="74">
        <v>12</v>
      </c>
      <c r="H38" s="75">
        <v>72696</v>
      </c>
      <c r="I38" s="75">
        <v>60228</v>
      </c>
      <c r="J38" s="73">
        <v>35851.9</v>
      </c>
      <c r="K38" s="91">
        <v>1000</v>
      </c>
      <c r="L38" s="74">
        <v>22</v>
      </c>
      <c r="M38" s="74">
        <v>44</v>
      </c>
      <c r="N38" s="74">
        <v>0</v>
      </c>
      <c r="O38" s="74">
        <v>22</v>
      </c>
      <c r="P38" s="75">
        <v>60228</v>
      </c>
      <c r="Q38" s="75">
        <v>7705.2</v>
      </c>
      <c r="R38" s="77">
        <v>0</v>
      </c>
      <c r="S38" s="77">
        <v>0</v>
      </c>
      <c r="T38" s="75">
        <v>5499.9</v>
      </c>
      <c r="U38" s="75">
        <v>9259.8</v>
      </c>
      <c r="V38" s="86">
        <v>0</v>
      </c>
      <c r="W38" s="75">
        <v>10063.7</v>
      </c>
      <c r="X38" s="78">
        <v>10063.7</v>
      </c>
      <c r="Y38" s="79">
        <v>215.6</v>
      </c>
      <c r="Z38" s="78">
        <v>10279.3</v>
      </c>
      <c r="AA38" s="80">
        <v>1401</v>
      </c>
      <c r="AB38" s="78">
        <v>8878.3</v>
      </c>
      <c r="AC38" s="81">
        <v>4024</v>
      </c>
      <c r="AD38" s="81">
        <v>4253</v>
      </c>
      <c r="AE38" s="81">
        <v>1379</v>
      </c>
      <c r="AF38" s="81">
        <f aca="true" t="shared" si="6" ref="AF38:AF59">SUM(AC38:AE38)</f>
        <v>9656</v>
      </c>
      <c r="AG38" s="81">
        <v>14707</v>
      </c>
      <c r="AH38" s="81">
        <v>874</v>
      </c>
      <c r="AI38" s="81">
        <v>356</v>
      </c>
      <c r="AJ38" s="81">
        <f t="shared" si="1"/>
        <v>15937</v>
      </c>
      <c r="AK38" s="82">
        <v>22</v>
      </c>
      <c r="AL38" s="81"/>
      <c r="AM38" s="82"/>
      <c r="AO38" s="55"/>
      <c r="AP38" s="55" t="s">
        <v>100</v>
      </c>
      <c r="AQ38" s="289" t="s">
        <v>101</v>
      </c>
      <c r="AR38" s="84">
        <f t="shared" si="2"/>
        <v>44</v>
      </c>
      <c r="AS38" s="82">
        <f t="shared" si="3"/>
        <v>13200</v>
      </c>
      <c r="AT38" s="82">
        <f aca="true" t="shared" si="7" ref="AT38:AT59">SUM(AR38*60*5)</f>
        <v>13200</v>
      </c>
    </row>
    <row r="39" spans="1:46" ht="15" customHeight="1">
      <c r="A39" s="85">
        <v>31</v>
      </c>
      <c r="B39" s="92" t="s">
        <v>123</v>
      </c>
      <c r="C39" s="92" t="s">
        <v>216</v>
      </c>
      <c r="D39" s="93" t="s">
        <v>217</v>
      </c>
      <c r="E39" s="94" t="s">
        <v>218</v>
      </c>
      <c r="F39" s="73">
        <v>1978</v>
      </c>
      <c r="G39" s="74">
        <v>9</v>
      </c>
      <c r="H39" s="75">
        <v>27094.7</v>
      </c>
      <c r="I39" s="75">
        <v>22811.6</v>
      </c>
      <c r="J39" s="73">
        <v>13521</v>
      </c>
      <c r="K39" s="86">
        <v>384</v>
      </c>
      <c r="L39" s="74">
        <v>11</v>
      </c>
      <c r="M39" s="74">
        <v>11</v>
      </c>
      <c r="N39" s="74">
        <v>0</v>
      </c>
      <c r="O39" s="74">
        <v>11</v>
      </c>
      <c r="P39" s="85">
        <v>0</v>
      </c>
      <c r="Q39" s="88">
        <v>3634.3</v>
      </c>
      <c r="R39" s="89">
        <v>0</v>
      </c>
      <c r="S39" s="89">
        <v>0</v>
      </c>
      <c r="T39" s="88">
        <v>2887.4</v>
      </c>
      <c r="U39" s="88">
        <v>3280.2</v>
      </c>
      <c r="V39" s="88">
        <v>0</v>
      </c>
      <c r="W39" s="88">
        <v>3326.7</v>
      </c>
      <c r="X39" s="78">
        <v>3326.7</v>
      </c>
      <c r="Y39" s="79">
        <v>36.3</v>
      </c>
      <c r="Z39" s="78">
        <v>3363</v>
      </c>
      <c r="AA39" s="78">
        <v>104.5</v>
      </c>
      <c r="AB39" s="78">
        <v>3258.5</v>
      </c>
      <c r="AC39" s="81">
        <v>2737</v>
      </c>
      <c r="AD39" s="81">
        <v>3806</v>
      </c>
      <c r="AE39" s="81">
        <v>503</v>
      </c>
      <c r="AF39" s="81">
        <f t="shared" si="6"/>
        <v>7046</v>
      </c>
      <c r="AG39" s="81">
        <v>28127</v>
      </c>
      <c r="AH39" s="81">
        <v>257</v>
      </c>
      <c r="AI39" s="81">
        <v>30</v>
      </c>
      <c r="AJ39" s="81">
        <f t="shared" si="1"/>
        <v>28414</v>
      </c>
      <c r="AK39" s="82"/>
      <c r="AL39" s="81">
        <v>1</v>
      </c>
      <c r="AM39" s="82"/>
      <c r="AO39" s="55"/>
      <c r="AP39" s="55"/>
      <c r="AQ39" s="289"/>
      <c r="AR39" s="84">
        <f t="shared" si="2"/>
        <v>11</v>
      </c>
      <c r="AS39" s="82">
        <f t="shared" si="3"/>
        <v>3300</v>
      </c>
      <c r="AT39" s="82">
        <f t="shared" si="7"/>
        <v>3300</v>
      </c>
    </row>
    <row r="40" spans="1:46" ht="12">
      <c r="A40" s="85">
        <v>32</v>
      </c>
      <c r="B40" s="92" t="s">
        <v>123</v>
      </c>
      <c r="C40" s="92" t="s">
        <v>219</v>
      </c>
      <c r="D40" s="93" t="s">
        <v>220</v>
      </c>
      <c r="E40" s="94" t="s">
        <v>221</v>
      </c>
      <c r="F40" s="73">
        <v>1974</v>
      </c>
      <c r="G40" s="74">
        <v>14</v>
      </c>
      <c r="H40" s="75">
        <v>4664</v>
      </c>
      <c r="I40" s="75">
        <v>3835.7</v>
      </c>
      <c r="J40" s="73">
        <v>2408.1</v>
      </c>
      <c r="K40" s="86">
        <v>89</v>
      </c>
      <c r="L40" s="74">
        <v>1</v>
      </c>
      <c r="M40" s="74">
        <v>2</v>
      </c>
      <c r="N40" s="74">
        <v>0</v>
      </c>
      <c r="O40" s="74">
        <v>1</v>
      </c>
      <c r="P40" s="85">
        <v>0</v>
      </c>
      <c r="Q40" s="88">
        <v>456.2</v>
      </c>
      <c r="R40" s="89">
        <v>0</v>
      </c>
      <c r="S40" s="89">
        <v>0</v>
      </c>
      <c r="T40" s="88">
        <v>394</v>
      </c>
      <c r="U40" s="88">
        <v>269.2</v>
      </c>
      <c r="V40" s="88">
        <v>235.2</v>
      </c>
      <c r="W40" s="88">
        <v>275.8</v>
      </c>
      <c r="X40" s="78">
        <v>511</v>
      </c>
      <c r="Y40" s="79">
        <v>1.9</v>
      </c>
      <c r="Z40" s="78">
        <v>512.9</v>
      </c>
      <c r="AA40" s="78">
        <v>134.7</v>
      </c>
      <c r="AB40" s="78">
        <v>378.2</v>
      </c>
      <c r="AC40" s="81">
        <v>796</v>
      </c>
      <c r="AD40" s="103">
        <v>372.7</v>
      </c>
      <c r="AE40" s="81">
        <v>46</v>
      </c>
      <c r="AF40" s="81">
        <f t="shared" si="6"/>
        <v>1214.7</v>
      </c>
      <c r="AG40" s="81">
        <v>1175</v>
      </c>
      <c r="AH40" s="81">
        <v>0</v>
      </c>
      <c r="AI40" s="81">
        <v>10</v>
      </c>
      <c r="AJ40" s="81">
        <f t="shared" si="1"/>
        <v>1185</v>
      </c>
      <c r="AK40" s="82">
        <v>1</v>
      </c>
      <c r="AL40" s="81">
        <v>1</v>
      </c>
      <c r="AM40" s="82"/>
      <c r="AO40" s="55" t="s">
        <v>222</v>
      </c>
      <c r="AP40" s="26">
        <v>0</v>
      </c>
      <c r="AQ40" s="87">
        <v>0</v>
      </c>
      <c r="AR40" s="84">
        <f t="shared" si="2"/>
        <v>2</v>
      </c>
      <c r="AS40" s="82">
        <f t="shared" si="3"/>
        <v>600</v>
      </c>
      <c r="AT40" s="82">
        <f t="shared" si="7"/>
        <v>600</v>
      </c>
    </row>
    <row r="41" spans="1:46" ht="15" customHeight="1">
      <c r="A41" s="85">
        <v>33</v>
      </c>
      <c r="B41" s="92" t="s">
        <v>123</v>
      </c>
      <c r="C41" s="92" t="s">
        <v>223</v>
      </c>
      <c r="D41" s="93" t="s">
        <v>224</v>
      </c>
      <c r="E41" s="94" t="s">
        <v>225</v>
      </c>
      <c r="F41" s="73">
        <v>1974</v>
      </c>
      <c r="G41" s="74">
        <v>9</v>
      </c>
      <c r="H41" s="75">
        <v>16111.9</v>
      </c>
      <c r="I41" s="75">
        <v>14325.3</v>
      </c>
      <c r="J41" s="73">
        <v>9776.5</v>
      </c>
      <c r="K41" s="86">
        <v>287</v>
      </c>
      <c r="L41" s="74">
        <v>8</v>
      </c>
      <c r="M41" s="74">
        <v>8</v>
      </c>
      <c r="N41" s="74">
        <v>0</v>
      </c>
      <c r="O41" s="74">
        <v>8</v>
      </c>
      <c r="P41" s="85">
        <v>0</v>
      </c>
      <c r="Q41" s="88">
        <v>2048.7</v>
      </c>
      <c r="R41" s="89">
        <v>0</v>
      </c>
      <c r="S41" s="88">
        <v>0</v>
      </c>
      <c r="T41" s="88">
        <v>1502.5</v>
      </c>
      <c r="U41" s="88">
        <v>1466.3</v>
      </c>
      <c r="V41" s="88">
        <v>0</v>
      </c>
      <c r="W41" s="88">
        <v>1680.9</v>
      </c>
      <c r="X41" s="78">
        <v>1680.9</v>
      </c>
      <c r="Y41" s="79">
        <v>24.8</v>
      </c>
      <c r="Z41" s="78">
        <v>1705.7</v>
      </c>
      <c r="AA41" s="78">
        <v>55</v>
      </c>
      <c r="AB41" s="78">
        <v>1650.7</v>
      </c>
      <c r="AC41" s="81">
        <v>1578</v>
      </c>
      <c r="AD41" s="81">
        <v>1374</v>
      </c>
      <c r="AE41" s="81">
        <v>432</v>
      </c>
      <c r="AF41" s="81">
        <f t="shared" si="6"/>
        <v>3384</v>
      </c>
      <c r="AG41" s="81">
        <v>7655</v>
      </c>
      <c r="AH41" s="81">
        <v>1450</v>
      </c>
      <c r="AI41" s="81">
        <v>126</v>
      </c>
      <c r="AJ41" s="81">
        <f t="shared" si="1"/>
        <v>9231</v>
      </c>
      <c r="AK41" s="82"/>
      <c r="AL41" s="81">
        <v>2</v>
      </c>
      <c r="AM41" s="82"/>
      <c r="AO41" s="26" t="s">
        <v>226</v>
      </c>
      <c r="AP41" s="42">
        <v>2604</v>
      </c>
      <c r="AQ41" s="87">
        <v>16229.1</v>
      </c>
      <c r="AR41" s="84">
        <f t="shared" si="2"/>
        <v>8</v>
      </c>
      <c r="AS41" s="82">
        <f t="shared" si="3"/>
        <v>2400</v>
      </c>
      <c r="AT41" s="82">
        <f t="shared" si="7"/>
        <v>2400</v>
      </c>
    </row>
    <row r="42" spans="1:46" ht="12" customHeight="1">
      <c r="A42" s="85">
        <v>34</v>
      </c>
      <c r="B42" s="92" t="s">
        <v>123</v>
      </c>
      <c r="C42" s="92" t="s">
        <v>227</v>
      </c>
      <c r="D42" s="93" t="s">
        <v>228</v>
      </c>
      <c r="E42" s="94" t="s">
        <v>229</v>
      </c>
      <c r="F42" s="72">
        <v>1977</v>
      </c>
      <c r="G42" s="104">
        <v>9</v>
      </c>
      <c r="H42" s="77">
        <v>9992.5</v>
      </c>
      <c r="I42" s="75">
        <v>8889.7</v>
      </c>
      <c r="J42" s="73">
        <v>6055.1</v>
      </c>
      <c r="K42" s="86">
        <v>179</v>
      </c>
      <c r="L42" s="74">
        <v>5</v>
      </c>
      <c r="M42" s="74">
        <v>5</v>
      </c>
      <c r="N42" s="74">
        <v>0</v>
      </c>
      <c r="O42" s="74">
        <v>5</v>
      </c>
      <c r="P42" s="85">
        <v>0</v>
      </c>
      <c r="Q42" s="88">
        <v>1294.2</v>
      </c>
      <c r="R42" s="89">
        <v>0</v>
      </c>
      <c r="S42" s="88">
        <v>0</v>
      </c>
      <c r="T42" s="88">
        <v>989.4</v>
      </c>
      <c r="U42" s="88">
        <v>889.1</v>
      </c>
      <c r="V42" s="88">
        <v>0</v>
      </c>
      <c r="W42" s="88">
        <v>996.4</v>
      </c>
      <c r="X42" s="78">
        <v>996.4</v>
      </c>
      <c r="Y42" s="79">
        <v>19.5</v>
      </c>
      <c r="Z42" s="78">
        <v>1015.9</v>
      </c>
      <c r="AA42" s="78">
        <v>68</v>
      </c>
      <c r="AB42" s="78">
        <v>947.9</v>
      </c>
      <c r="AC42" s="81">
        <v>1275</v>
      </c>
      <c r="AD42" s="81">
        <v>873</v>
      </c>
      <c r="AE42" s="81">
        <v>258</v>
      </c>
      <c r="AF42" s="81">
        <f t="shared" si="6"/>
        <v>2406</v>
      </c>
      <c r="AG42" s="81">
        <v>3318</v>
      </c>
      <c r="AH42" s="81">
        <v>0</v>
      </c>
      <c r="AI42" s="81">
        <v>10</v>
      </c>
      <c r="AJ42" s="81">
        <f t="shared" si="1"/>
        <v>3328</v>
      </c>
      <c r="AK42" s="82"/>
      <c r="AL42" s="81">
        <v>1</v>
      </c>
      <c r="AM42" s="82"/>
      <c r="AO42" s="26" t="s">
        <v>230</v>
      </c>
      <c r="AP42" s="42">
        <v>404</v>
      </c>
      <c r="AQ42" s="87">
        <v>4678.3</v>
      </c>
      <c r="AR42" s="84">
        <f t="shared" si="2"/>
        <v>5</v>
      </c>
      <c r="AS42" s="82">
        <f t="shared" si="3"/>
        <v>1500</v>
      </c>
      <c r="AT42" s="82">
        <f t="shared" si="7"/>
        <v>1500</v>
      </c>
    </row>
    <row r="43" spans="1:46" ht="13.5" customHeight="1">
      <c r="A43" s="85">
        <v>35</v>
      </c>
      <c r="B43" s="92" t="s">
        <v>123</v>
      </c>
      <c r="C43" s="92" t="s">
        <v>231</v>
      </c>
      <c r="D43" s="93" t="s">
        <v>232</v>
      </c>
      <c r="E43" s="94" t="s">
        <v>233</v>
      </c>
      <c r="F43" s="72">
        <v>1989</v>
      </c>
      <c r="G43" s="104">
        <v>12</v>
      </c>
      <c r="H43" s="77">
        <v>37102.5</v>
      </c>
      <c r="I43" s="77">
        <v>30748.7</v>
      </c>
      <c r="J43" s="72">
        <v>18637.8</v>
      </c>
      <c r="K43" s="91">
        <v>486</v>
      </c>
      <c r="L43" s="104">
        <v>12</v>
      </c>
      <c r="M43" s="104">
        <v>12</v>
      </c>
      <c r="N43" s="104">
        <v>12</v>
      </c>
      <c r="O43" s="104">
        <v>12</v>
      </c>
      <c r="P43" s="77">
        <v>30735.1</v>
      </c>
      <c r="Q43" s="77">
        <v>3673</v>
      </c>
      <c r="R43" s="77">
        <v>3640.9</v>
      </c>
      <c r="S43" s="77">
        <v>0</v>
      </c>
      <c r="T43" s="77">
        <v>2867.1</v>
      </c>
      <c r="U43" s="77">
        <v>5515.7</v>
      </c>
      <c r="V43" s="91">
        <v>0</v>
      </c>
      <c r="W43" s="77">
        <v>6535.2</v>
      </c>
      <c r="X43" s="78">
        <v>6535.2</v>
      </c>
      <c r="Y43" s="79">
        <v>134</v>
      </c>
      <c r="Z43" s="78">
        <v>6669.2</v>
      </c>
      <c r="AA43" s="78">
        <v>778.5</v>
      </c>
      <c r="AB43" s="78">
        <v>5890.7</v>
      </c>
      <c r="AC43" s="81">
        <v>2692</v>
      </c>
      <c r="AD43" s="81">
        <v>2067</v>
      </c>
      <c r="AE43" s="81">
        <v>728</v>
      </c>
      <c r="AF43" s="81">
        <f t="shared" si="6"/>
        <v>5487</v>
      </c>
      <c r="AG43" s="81">
        <v>8884</v>
      </c>
      <c r="AH43" s="81">
        <v>1300</v>
      </c>
      <c r="AI43" s="81">
        <v>124</v>
      </c>
      <c r="AJ43" s="81">
        <f t="shared" si="1"/>
        <v>10308</v>
      </c>
      <c r="AK43" s="82">
        <v>12</v>
      </c>
      <c r="AL43" s="81">
        <v>1</v>
      </c>
      <c r="AM43" s="82"/>
      <c r="AO43" s="26" t="s">
        <v>234</v>
      </c>
      <c r="AP43" s="42">
        <v>1486</v>
      </c>
      <c r="AQ43" s="87">
        <v>16948.5</v>
      </c>
      <c r="AR43" s="84">
        <f t="shared" si="2"/>
        <v>24</v>
      </c>
      <c r="AS43" s="82">
        <f t="shared" si="3"/>
        <v>7200</v>
      </c>
      <c r="AT43" s="82">
        <f t="shared" si="7"/>
        <v>7200</v>
      </c>
    </row>
    <row r="44" spans="1:46" ht="13.5" customHeight="1">
      <c r="A44" s="85">
        <v>36</v>
      </c>
      <c r="B44" s="92" t="s">
        <v>123</v>
      </c>
      <c r="C44" s="92" t="s">
        <v>235</v>
      </c>
      <c r="D44" s="93" t="s">
        <v>236</v>
      </c>
      <c r="E44" s="94" t="s">
        <v>237</v>
      </c>
      <c r="F44" s="73">
        <v>1974</v>
      </c>
      <c r="G44" s="74">
        <v>14</v>
      </c>
      <c r="H44" s="75">
        <v>9700.8</v>
      </c>
      <c r="I44" s="75">
        <v>7350.7</v>
      </c>
      <c r="J44" s="73">
        <v>4451.5</v>
      </c>
      <c r="K44" s="86">
        <v>168</v>
      </c>
      <c r="L44" s="74">
        <v>2</v>
      </c>
      <c r="M44" s="74">
        <v>4</v>
      </c>
      <c r="N44" s="74">
        <v>0</v>
      </c>
      <c r="O44" s="74">
        <v>2</v>
      </c>
      <c r="P44" s="85">
        <v>0</v>
      </c>
      <c r="Q44" s="88">
        <v>918.7</v>
      </c>
      <c r="R44" s="89">
        <v>0</v>
      </c>
      <c r="S44" s="89">
        <v>0</v>
      </c>
      <c r="T44" s="88">
        <v>682.5</v>
      </c>
      <c r="U44" s="88">
        <v>493.2</v>
      </c>
      <c r="V44" s="88">
        <v>0</v>
      </c>
      <c r="W44" s="88">
        <v>583.9</v>
      </c>
      <c r="X44" s="78">
        <v>583.9</v>
      </c>
      <c r="Y44" s="79">
        <v>5.8</v>
      </c>
      <c r="Z44" s="78">
        <v>589.7</v>
      </c>
      <c r="AA44" s="78">
        <v>0</v>
      </c>
      <c r="AB44" s="78">
        <v>589.7</v>
      </c>
      <c r="AC44" s="81">
        <v>2139</v>
      </c>
      <c r="AD44" s="81">
        <v>348</v>
      </c>
      <c r="AE44" s="81">
        <v>178</v>
      </c>
      <c r="AF44" s="81">
        <f t="shared" si="6"/>
        <v>2665</v>
      </c>
      <c r="AG44" s="81">
        <v>4696</v>
      </c>
      <c r="AH44" s="81">
        <v>600</v>
      </c>
      <c r="AI44" s="81">
        <v>0</v>
      </c>
      <c r="AJ44" s="81">
        <f t="shared" si="1"/>
        <v>5296</v>
      </c>
      <c r="AK44" s="82">
        <v>2</v>
      </c>
      <c r="AL44" s="81">
        <v>1</v>
      </c>
      <c r="AM44" s="82"/>
      <c r="AO44" s="26" t="s">
        <v>238</v>
      </c>
      <c r="AP44" s="42">
        <v>922</v>
      </c>
      <c r="AQ44" s="87">
        <v>4945.6</v>
      </c>
      <c r="AR44" s="84">
        <f t="shared" si="2"/>
        <v>4</v>
      </c>
      <c r="AS44" s="82">
        <f t="shared" si="3"/>
        <v>1200</v>
      </c>
      <c r="AT44" s="82">
        <f t="shared" si="7"/>
        <v>1200</v>
      </c>
    </row>
    <row r="45" spans="1:46" ht="13.5" customHeight="1">
      <c r="A45" s="85">
        <v>37</v>
      </c>
      <c r="B45" s="92" t="s">
        <v>123</v>
      </c>
      <c r="C45" s="92" t="s">
        <v>239</v>
      </c>
      <c r="D45" s="93" t="s">
        <v>240</v>
      </c>
      <c r="E45" s="94" t="s">
        <v>241</v>
      </c>
      <c r="F45" s="73">
        <v>1974</v>
      </c>
      <c r="G45" s="74">
        <v>9</v>
      </c>
      <c r="H45" s="75">
        <v>9819.9</v>
      </c>
      <c r="I45" s="75">
        <v>8579.3</v>
      </c>
      <c r="J45" s="73">
        <v>5879.8</v>
      </c>
      <c r="K45" s="86">
        <v>177</v>
      </c>
      <c r="L45" s="74">
        <v>5</v>
      </c>
      <c r="M45" s="74">
        <v>5</v>
      </c>
      <c r="N45" s="74">
        <v>0</v>
      </c>
      <c r="O45" s="74">
        <v>5</v>
      </c>
      <c r="P45" s="85">
        <v>0</v>
      </c>
      <c r="Q45" s="88">
        <v>1288.2</v>
      </c>
      <c r="R45" s="89">
        <v>0</v>
      </c>
      <c r="S45" s="89">
        <v>0</v>
      </c>
      <c r="T45" s="88">
        <v>1079.3</v>
      </c>
      <c r="U45" s="88">
        <v>924.3</v>
      </c>
      <c r="V45" s="88">
        <v>0</v>
      </c>
      <c r="W45" s="88">
        <v>1192.5</v>
      </c>
      <c r="X45" s="78">
        <v>1192.5</v>
      </c>
      <c r="Y45" s="79">
        <v>14</v>
      </c>
      <c r="Z45" s="78">
        <v>1206.5</v>
      </c>
      <c r="AA45" s="78">
        <v>70.4</v>
      </c>
      <c r="AB45" s="78">
        <v>1136.1</v>
      </c>
      <c r="AC45" s="81">
        <v>899</v>
      </c>
      <c r="AD45" s="81">
        <v>448</v>
      </c>
      <c r="AE45" s="81">
        <v>292</v>
      </c>
      <c r="AF45" s="81">
        <f t="shared" si="6"/>
        <v>1639</v>
      </c>
      <c r="AG45" s="81">
        <v>3834</v>
      </c>
      <c r="AH45" s="81">
        <v>0</v>
      </c>
      <c r="AI45" s="81">
        <v>0</v>
      </c>
      <c r="AJ45" s="81">
        <f t="shared" si="1"/>
        <v>3834</v>
      </c>
      <c r="AK45" s="82"/>
      <c r="AL45" s="81">
        <v>1</v>
      </c>
      <c r="AM45" s="82"/>
      <c r="AO45" s="26" t="s">
        <v>242</v>
      </c>
      <c r="AP45" s="42">
        <v>0</v>
      </c>
      <c r="AQ45" s="87">
        <v>0</v>
      </c>
      <c r="AR45" s="84">
        <f t="shared" si="2"/>
        <v>5</v>
      </c>
      <c r="AS45" s="82">
        <f t="shared" si="3"/>
        <v>1500</v>
      </c>
      <c r="AT45" s="82">
        <f t="shared" si="7"/>
        <v>1500</v>
      </c>
    </row>
    <row r="46" spans="1:46" ht="13.5" customHeight="1">
      <c r="A46" s="85">
        <v>38</v>
      </c>
      <c r="B46" s="92" t="s">
        <v>123</v>
      </c>
      <c r="C46" s="92" t="s">
        <v>243</v>
      </c>
      <c r="D46" s="93" t="s">
        <v>244</v>
      </c>
      <c r="E46" s="94" t="s">
        <v>245</v>
      </c>
      <c r="F46" s="73">
        <v>1974</v>
      </c>
      <c r="G46" s="74">
        <v>9</v>
      </c>
      <c r="H46" s="75">
        <v>8022.1</v>
      </c>
      <c r="I46" s="75">
        <v>7098.8</v>
      </c>
      <c r="J46" s="73">
        <v>4837.9</v>
      </c>
      <c r="K46" s="86">
        <v>143</v>
      </c>
      <c r="L46" s="74">
        <v>4</v>
      </c>
      <c r="M46" s="74">
        <v>4</v>
      </c>
      <c r="N46" s="74">
        <v>0</v>
      </c>
      <c r="O46" s="74">
        <v>4</v>
      </c>
      <c r="P46" s="85">
        <v>0</v>
      </c>
      <c r="Q46" s="88">
        <v>1041.2</v>
      </c>
      <c r="R46" s="89">
        <v>0</v>
      </c>
      <c r="S46" s="89">
        <v>0</v>
      </c>
      <c r="T46" s="88">
        <v>891.9</v>
      </c>
      <c r="U46" s="88">
        <v>728</v>
      </c>
      <c r="V46" s="88">
        <v>0</v>
      </c>
      <c r="W46" s="88">
        <v>916.6</v>
      </c>
      <c r="X46" s="78">
        <v>916.6</v>
      </c>
      <c r="Y46" s="79">
        <v>16</v>
      </c>
      <c r="Z46" s="78">
        <v>932.6</v>
      </c>
      <c r="AA46" s="78">
        <v>30</v>
      </c>
      <c r="AB46" s="78">
        <v>902.6</v>
      </c>
      <c r="AC46" s="81">
        <v>904</v>
      </c>
      <c r="AD46" s="81">
        <v>418</v>
      </c>
      <c r="AE46" s="81">
        <v>224</v>
      </c>
      <c r="AF46" s="81">
        <f t="shared" si="6"/>
        <v>1546</v>
      </c>
      <c r="AG46" s="81">
        <v>3560</v>
      </c>
      <c r="AH46" s="81">
        <v>0</v>
      </c>
      <c r="AI46" s="81">
        <v>0</v>
      </c>
      <c r="AJ46" s="81">
        <f t="shared" si="1"/>
        <v>3560</v>
      </c>
      <c r="AK46" s="82"/>
      <c r="AL46" s="81"/>
      <c r="AM46" s="82"/>
      <c r="AO46" s="26" t="s">
        <v>17</v>
      </c>
      <c r="AP46" s="26">
        <v>5416</v>
      </c>
      <c r="AQ46" s="87">
        <v>42801.5</v>
      </c>
      <c r="AR46" s="84">
        <f t="shared" si="2"/>
        <v>4</v>
      </c>
      <c r="AS46" s="82">
        <f t="shared" si="3"/>
        <v>1200</v>
      </c>
      <c r="AT46" s="82">
        <f t="shared" si="7"/>
        <v>1200</v>
      </c>
    </row>
    <row r="47" spans="1:46" ht="15" customHeight="1">
      <c r="A47" s="85">
        <v>39</v>
      </c>
      <c r="B47" s="92" t="s">
        <v>123</v>
      </c>
      <c r="C47" s="92" t="s">
        <v>246</v>
      </c>
      <c r="D47" s="93" t="s">
        <v>247</v>
      </c>
      <c r="E47" s="94" t="s">
        <v>248</v>
      </c>
      <c r="F47" s="73">
        <v>1974</v>
      </c>
      <c r="G47" s="74">
        <v>14</v>
      </c>
      <c r="H47" s="75">
        <v>4977.7</v>
      </c>
      <c r="I47" s="75">
        <v>3904.2</v>
      </c>
      <c r="J47" s="73">
        <v>2433.8</v>
      </c>
      <c r="K47" s="86">
        <v>91</v>
      </c>
      <c r="L47" s="74">
        <v>1</v>
      </c>
      <c r="M47" s="74">
        <v>2</v>
      </c>
      <c r="N47" s="74">
        <v>0</v>
      </c>
      <c r="O47" s="74">
        <v>1</v>
      </c>
      <c r="P47" s="85">
        <v>0</v>
      </c>
      <c r="Q47" s="88">
        <v>456.4</v>
      </c>
      <c r="R47" s="89">
        <v>0</v>
      </c>
      <c r="S47" s="89">
        <v>0</v>
      </c>
      <c r="T47" s="88">
        <v>329.6</v>
      </c>
      <c r="U47" s="88">
        <v>230.7</v>
      </c>
      <c r="V47" s="88">
        <v>250.9</v>
      </c>
      <c r="W47" s="88">
        <v>268.7</v>
      </c>
      <c r="X47" s="78">
        <v>519.6</v>
      </c>
      <c r="Y47" s="79">
        <v>2.8</v>
      </c>
      <c r="Z47" s="78">
        <v>522.4</v>
      </c>
      <c r="AA47" s="78">
        <v>244.8</v>
      </c>
      <c r="AB47" s="78">
        <v>277.6</v>
      </c>
      <c r="AC47" s="81">
        <v>1229</v>
      </c>
      <c r="AD47" s="81">
        <v>69</v>
      </c>
      <c r="AE47" s="81">
        <v>26</v>
      </c>
      <c r="AF47" s="81">
        <f t="shared" si="6"/>
        <v>1324</v>
      </c>
      <c r="AG47" s="81">
        <v>1382</v>
      </c>
      <c r="AH47" s="81">
        <v>0</v>
      </c>
      <c r="AI47" s="81">
        <v>0</v>
      </c>
      <c r="AJ47" s="81">
        <f t="shared" si="1"/>
        <v>1382</v>
      </c>
      <c r="AK47" s="82">
        <v>1</v>
      </c>
      <c r="AL47" s="81"/>
      <c r="AM47" s="82"/>
      <c r="AP47" s="42">
        <v>5416</v>
      </c>
      <c r="AQ47" s="87">
        <v>42801.5</v>
      </c>
      <c r="AR47" s="84">
        <f t="shared" si="2"/>
        <v>2</v>
      </c>
      <c r="AS47" s="82">
        <f t="shared" si="3"/>
        <v>600</v>
      </c>
      <c r="AT47" s="82">
        <f t="shared" si="7"/>
        <v>600</v>
      </c>
    </row>
    <row r="48" spans="1:46" ht="12.75" customHeight="1">
      <c r="A48" s="85">
        <v>40</v>
      </c>
      <c r="B48" s="92" t="s">
        <v>123</v>
      </c>
      <c r="C48" s="92" t="s">
        <v>249</v>
      </c>
      <c r="D48" s="93" t="s">
        <v>250</v>
      </c>
      <c r="E48" s="94" t="s">
        <v>251</v>
      </c>
      <c r="F48" s="73">
        <v>1974</v>
      </c>
      <c r="G48" s="74">
        <v>9</v>
      </c>
      <c r="H48" s="75">
        <v>15940.1</v>
      </c>
      <c r="I48" s="75">
        <v>14396.7</v>
      </c>
      <c r="J48" s="73">
        <v>9801.6</v>
      </c>
      <c r="K48" s="86">
        <v>287</v>
      </c>
      <c r="L48" s="74">
        <v>8</v>
      </c>
      <c r="M48" s="74">
        <v>8</v>
      </c>
      <c r="N48" s="74">
        <v>0</v>
      </c>
      <c r="O48" s="74">
        <v>8</v>
      </c>
      <c r="P48" s="85">
        <v>0</v>
      </c>
      <c r="Q48" s="88">
        <v>2113.69</v>
      </c>
      <c r="R48" s="89">
        <v>0</v>
      </c>
      <c r="S48" s="89">
        <v>0</v>
      </c>
      <c r="T48" s="88">
        <v>1760.7</v>
      </c>
      <c r="U48" s="88">
        <v>1207.6</v>
      </c>
      <c r="V48" s="88">
        <v>0</v>
      </c>
      <c r="W48" s="88">
        <v>1641.7</v>
      </c>
      <c r="X48" s="78">
        <v>1641.7</v>
      </c>
      <c r="Y48" s="79">
        <v>22</v>
      </c>
      <c r="Z48" s="78">
        <v>1663.7</v>
      </c>
      <c r="AA48" s="78">
        <v>201</v>
      </c>
      <c r="AB48" s="78">
        <v>1462.7</v>
      </c>
      <c r="AC48" s="81">
        <v>1437</v>
      </c>
      <c r="AD48" s="81">
        <v>604</v>
      </c>
      <c r="AE48" s="81">
        <v>535</v>
      </c>
      <c r="AF48" s="81">
        <f t="shared" si="6"/>
        <v>2576</v>
      </c>
      <c r="AG48" s="81">
        <v>14984</v>
      </c>
      <c r="AH48" s="81">
        <v>0</v>
      </c>
      <c r="AI48" s="81">
        <v>86</v>
      </c>
      <c r="AJ48" s="81">
        <f t="shared" si="1"/>
        <v>15070</v>
      </c>
      <c r="AK48" s="82"/>
      <c r="AL48" s="81"/>
      <c r="AM48" s="82"/>
      <c r="AR48" s="84">
        <f t="shared" si="2"/>
        <v>8</v>
      </c>
      <c r="AS48" s="82">
        <f t="shared" si="3"/>
        <v>2400</v>
      </c>
      <c r="AT48" s="82">
        <f t="shared" si="7"/>
        <v>2400</v>
      </c>
    </row>
    <row r="49" spans="1:46" ht="14.25" customHeight="1">
      <c r="A49" s="85">
        <v>41</v>
      </c>
      <c r="B49" s="92" t="s">
        <v>123</v>
      </c>
      <c r="C49" s="92" t="s">
        <v>252</v>
      </c>
      <c r="D49" s="93" t="s">
        <v>253</v>
      </c>
      <c r="E49" s="257" t="s">
        <v>254</v>
      </c>
      <c r="F49" s="88" t="s">
        <v>255</v>
      </c>
      <c r="G49" s="104">
        <v>10</v>
      </c>
      <c r="H49" s="75">
        <v>31405.3</v>
      </c>
      <c r="I49" s="75">
        <v>25901.2</v>
      </c>
      <c r="J49" s="73">
        <v>15934.5</v>
      </c>
      <c r="K49" s="86">
        <v>404</v>
      </c>
      <c r="L49" s="74">
        <v>12</v>
      </c>
      <c r="M49" s="74">
        <v>12</v>
      </c>
      <c r="N49" s="74">
        <v>0</v>
      </c>
      <c r="O49" s="74">
        <v>12</v>
      </c>
      <c r="P49" s="77">
        <v>25901.2</v>
      </c>
      <c r="Q49" s="75">
        <v>3861.6</v>
      </c>
      <c r="R49" s="77">
        <v>3544</v>
      </c>
      <c r="S49" s="77">
        <v>3544</v>
      </c>
      <c r="T49" s="75">
        <v>2971</v>
      </c>
      <c r="U49" s="75">
        <v>4606.2</v>
      </c>
      <c r="V49" s="86">
        <v>0</v>
      </c>
      <c r="W49" s="75">
        <v>4623.1</v>
      </c>
      <c r="X49" s="78">
        <v>4623.1</v>
      </c>
      <c r="Y49" s="79">
        <v>55.2</v>
      </c>
      <c r="Z49" s="78">
        <v>4678.3</v>
      </c>
      <c r="AA49" s="78">
        <v>347.9</v>
      </c>
      <c r="AB49" s="78">
        <v>4330.4</v>
      </c>
      <c r="AC49" s="81">
        <v>3961</v>
      </c>
      <c r="AD49" s="81">
        <v>1387</v>
      </c>
      <c r="AE49" s="81">
        <v>1102</v>
      </c>
      <c r="AF49" s="81">
        <f t="shared" si="6"/>
        <v>6450</v>
      </c>
      <c r="AG49" s="81">
        <v>3654</v>
      </c>
      <c r="AH49" s="81">
        <v>509</v>
      </c>
      <c r="AI49" s="81">
        <v>210</v>
      </c>
      <c r="AJ49" s="81">
        <f t="shared" si="1"/>
        <v>4373</v>
      </c>
      <c r="AK49" s="82"/>
      <c r="AL49" s="81">
        <v>2</v>
      </c>
      <c r="AM49" s="82">
        <v>3</v>
      </c>
      <c r="AR49" s="84">
        <f t="shared" si="2"/>
        <v>12</v>
      </c>
      <c r="AS49" s="82">
        <f t="shared" si="3"/>
        <v>3600</v>
      </c>
      <c r="AT49" s="82">
        <f t="shared" si="7"/>
        <v>3600</v>
      </c>
    </row>
    <row r="50" spans="1:46" ht="12" customHeight="1">
      <c r="A50" s="85">
        <v>42</v>
      </c>
      <c r="B50" s="85" t="s">
        <v>123</v>
      </c>
      <c r="C50" s="70" t="s">
        <v>256</v>
      </c>
      <c r="D50" s="71" t="s">
        <v>257</v>
      </c>
      <c r="E50" s="72" t="s">
        <v>258</v>
      </c>
      <c r="F50" s="73">
        <v>1974</v>
      </c>
      <c r="G50" s="104">
        <v>14</v>
      </c>
      <c r="H50" s="75">
        <v>10074.1</v>
      </c>
      <c r="I50" s="75">
        <v>8501.5</v>
      </c>
      <c r="J50" s="73">
        <v>5204.4</v>
      </c>
      <c r="K50" s="86">
        <v>196</v>
      </c>
      <c r="L50" s="74">
        <v>2</v>
      </c>
      <c r="M50" s="74">
        <v>4</v>
      </c>
      <c r="N50" s="74">
        <v>0</v>
      </c>
      <c r="O50" s="74">
        <v>2</v>
      </c>
      <c r="P50" s="85">
        <v>0</v>
      </c>
      <c r="Q50" s="88">
        <v>898.6</v>
      </c>
      <c r="R50" s="89">
        <v>0</v>
      </c>
      <c r="S50" s="89">
        <v>0</v>
      </c>
      <c r="T50" s="88">
        <v>840.9</v>
      </c>
      <c r="U50" s="88">
        <v>496.6</v>
      </c>
      <c r="V50" s="88">
        <v>526.9</v>
      </c>
      <c r="W50" s="88">
        <v>573.4</v>
      </c>
      <c r="X50" s="78">
        <v>1100.3</v>
      </c>
      <c r="Y50" s="79">
        <v>4.6</v>
      </c>
      <c r="Z50" s="78">
        <v>1104.9</v>
      </c>
      <c r="AA50" s="78">
        <v>339.4</v>
      </c>
      <c r="AB50" s="78">
        <v>765.5</v>
      </c>
      <c r="AC50" s="81">
        <v>577</v>
      </c>
      <c r="AD50" s="81">
        <v>228</v>
      </c>
      <c r="AE50" s="81">
        <v>205</v>
      </c>
      <c r="AF50" s="81">
        <f t="shared" si="6"/>
        <v>1010</v>
      </c>
      <c r="AG50" s="81">
        <v>3487</v>
      </c>
      <c r="AH50" s="81">
        <v>0</v>
      </c>
      <c r="AI50" s="81">
        <v>16</v>
      </c>
      <c r="AJ50" s="81">
        <f t="shared" si="1"/>
        <v>3503</v>
      </c>
      <c r="AK50" s="82">
        <v>2</v>
      </c>
      <c r="AL50" s="81">
        <v>1</v>
      </c>
      <c r="AM50" s="82"/>
      <c r="AR50" s="84">
        <f t="shared" si="2"/>
        <v>4</v>
      </c>
      <c r="AS50" s="82">
        <f t="shared" si="3"/>
        <v>1200</v>
      </c>
      <c r="AT50" s="82">
        <f t="shared" si="7"/>
        <v>1200</v>
      </c>
    </row>
    <row r="51" spans="1:46" ht="13.5" customHeight="1">
      <c r="A51" s="85">
        <v>43</v>
      </c>
      <c r="B51" s="85" t="s">
        <v>123</v>
      </c>
      <c r="C51" s="70" t="s">
        <v>259</v>
      </c>
      <c r="D51" s="71" t="s">
        <v>260</v>
      </c>
      <c r="E51" s="72" t="s">
        <v>261</v>
      </c>
      <c r="F51" s="73">
        <v>1974</v>
      </c>
      <c r="G51" s="104">
        <v>9</v>
      </c>
      <c r="H51" s="75">
        <v>9779.8</v>
      </c>
      <c r="I51" s="75">
        <v>8800.3</v>
      </c>
      <c r="J51" s="73">
        <v>5980.2</v>
      </c>
      <c r="K51" s="86">
        <v>179</v>
      </c>
      <c r="L51" s="74">
        <v>5</v>
      </c>
      <c r="M51" s="74">
        <v>5</v>
      </c>
      <c r="N51" s="74">
        <v>0</v>
      </c>
      <c r="O51" s="74">
        <v>5</v>
      </c>
      <c r="P51" s="85">
        <v>0</v>
      </c>
      <c r="Q51" s="88">
        <v>1283</v>
      </c>
      <c r="R51" s="89">
        <v>0</v>
      </c>
      <c r="S51" s="88">
        <v>0</v>
      </c>
      <c r="T51" s="88">
        <v>1075.9</v>
      </c>
      <c r="U51" s="88">
        <v>786.5</v>
      </c>
      <c r="V51" s="88">
        <v>0</v>
      </c>
      <c r="W51" s="88">
        <v>812.6</v>
      </c>
      <c r="X51" s="78">
        <v>812.6</v>
      </c>
      <c r="Y51" s="79">
        <v>21.4</v>
      </c>
      <c r="Z51" s="78">
        <v>834</v>
      </c>
      <c r="AA51" s="78">
        <v>80.1</v>
      </c>
      <c r="AB51" s="78">
        <v>753.9</v>
      </c>
      <c r="AC51" s="81">
        <v>995</v>
      </c>
      <c r="AD51" s="81">
        <v>712</v>
      </c>
      <c r="AE51" s="81">
        <v>293</v>
      </c>
      <c r="AF51" s="81">
        <f t="shared" si="6"/>
        <v>2000</v>
      </c>
      <c r="AG51" s="81">
        <v>3496</v>
      </c>
      <c r="AH51" s="81">
        <v>0</v>
      </c>
      <c r="AI51" s="81">
        <v>30</v>
      </c>
      <c r="AJ51" s="81">
        <f t="shared" si="1"/>
        <v>3526</v>
      </c>
      <c r="AK51" s="82"/>
      <c r="AL51" s="81">
        <v>1</v>
      </c>
      <c r="AM51" s="82"/>
      <c r="AR51" s="84">
        <f t="shared" si="2"/>
        <v>5</v>
      </c>
      <c r="AS51" s="82">
        <f t="shared" si="3"/>
        <v>1500</v>
      </c>
      <c r="AT51" s="82">
        <f t="shared" si="7"/>
        <v>1500</v>
      </c>
    </row>
    <row r="52" spans="1:46" ht="12" customHeight="1">
      <c r="A52" s="85">
        <v>44</v>
      </c>
      <c r="B52" s="85" t="s">
        <v>123</v>
      </c>
      <c r="C52" s="70" t="s">
        <v>262</v>
      </c>
      <c r="D52" s="71" t="s">
        <v>263</v>
      </c>
      <c r="E52" s="72" t="s">
        <v>264</v>
      </c>
      <c r="F52" s="73">
        <v>1974</v>
      </c>
      <c r="G52" s="104">
        <v>9</v>
      </c>
      <c r="H52" s="75">
        <v>7911.7</v>
      </c>
      <c r="I52" s="75">
        <v>7012.1</v>
      </c>
      <c r="J52" s="73">
        <v>4732.3</v>
      </c>
      <c r="K52" s="86">
        <v>143</v>
      </c>
      <c r="L52" s="74">
        <v>4</v>
      </c>
      <c r="M52" s="74">
        <v>4</v>
      </c>
      <c r="N52" s="74">
        <v>0</v>
      </c>
      <c r="O52" s="74">
        <v>4</v>
      </c>
      <c r="P52" s="85">
        <v>0</v>
      </c>
      <c r="Q52" s="88">
        <v>1019.2</v>
      </c>
      <c r="R52" s="89">
        <v>0</v>
      </c>
      <c r="S52" s="88">
        <v>0</v>
      </c>
      <c r="T52" s="88">
        <v>865.8</v>
      </c>
      <c r="U52" s="88">
        <v>686.8</v>
      </c>
      <c r="V52" s="88">
        <v>0</v>
      </c>
      <c r="W52" s="88">
        <v>729.4</v>
      </c>
      <c r="X52" s="78">
        <v>729.4</v>
      </c>
      <c r="Y52" s="79">
        <v>10.8</v>
      </c>
      <c r="Z52" s="78">
        <v>740.2</v>
      </c>
      <c r="AA52" s="78">
        <v>70.6</v>
      </c>
      <c r="AB52" s="78">
        <v>669.6</v>
      </c>
      <c r="AC52" s="81">
        <v>879</v>
      </c>
      <c r="AD52" s="81">
        <v>351</v>
      </c>
      <c r="AE52" s="81">
        <v>230</v>
      </c>
      <c r="AF52" s="81">
        <f t="shared" si="6"/>
        <v>1460</v>
      </c>
      <c r="AG52" s="81">
        <v>3870</v>
      </c>
      <c r="AH52" s="81">
        <v>0</v>
      </c>
      <c r="AI52" s="81">
        <v>28</v>
      </c>
      <c r="AJ52" s="81">
        <f t="shared" si="1"/>
        <v>3898</v>
      </c>
      <c r="AK52" s="82"/>
      <c r="AL52" s="81">
        <v>1</v>
      </c>
      <c r="AM52" s="82"/>
      <c r="AR52" s="84">
        <f t="shared" si="2"/>
        <v>4</v>
      </c>
      <c r="AS52" s="82">
        <f t="shared" si="3"/>
        <v>1200</v>
      </c>
      <c r="AT52" s="82">
        <f t="shared" si="7"/>
        <v>1200</v>
      </c>
    </row>
    <row r="53" spans="1:46" ht="12" customHeight="1">
      <c r="A53" s="85">
        <v>45</v>
      </c>
      <c r="B53" s="85" t="s">
        <v>123</v>
      </c>
      <c r="C53" s="70" t="s">
        <v>265</v>
      </c>
      <c r="D53" s="71" t="s">
        <v>266</v>
      </c>
      <c r="E53" s="72" t="s">
        <v>267</v>
      </c>
      <c r="F53" s="73">
        <v>1974</v>
      </c>
      <c r="G53" s="104">
        <v>14</v>
      </c>
      <c r="H53" s="75">
        <v>4955.1</v>
      </c>
      <c r="I53" s="75">
        <v>3862.9</v>
      </c>
      <c r="J53" s="73">
        <v>2399.3</v>
      </c>
      <c r="K53" s="86">
        <v>91</v>
      </c>
      <c r="L53" s="74">
        <v>1</v>
      </c>
      <c r="M53" s="74">
        <v>2</v>
      </c>
      <c r="N53" s="74">
        <v>0</v>
      </c>
      <c r="O53" s="74">
        <v>1</v>
      </c>
      <c r="P53" s="85">
        <v>0</v>
      </c>
      <c r="Q53" s="88">
        <v>456.4</v>
      </c>
      <c r="R53" s="89">
        <v>0</v>
      </c>
      <c r="S53" s="89">
        <v>0</v>
      </c>
      <c r="T53" s="88">
        <v>329.6</v>
      </c>
      <c r="U53" s="88">
        <v>248.4</v>
      </c>
      <c r="V53" s="88">
        <v>247</v>
      </c>
      <c r="W53" s="88">
        <v>289.3</v>
      </c>
      <c r="X53" s="78">
        <v>536.3</v>
      </c>
      <c r="Y53" s="79">
        <v>2</v>
      </c>
      <c r="Z53" s="78">
        <v>538.3</v>
      </c>
      <c r="AA53" s="78">
        <v>224.4</v>
      </c>
      <c r="AB53" s="78">
        <v>313.9</v>
      </c>
      <c r="AC53" s="81">
        <v>1439</v>
      </c>
      <c r="AD53" s="105">
        <v>0</v>
      </c>
      <c r="AE53" s="103">
        <v>56</v>
      </c>
      <c r="AF53" s="81">
        <f t="shared" si="6"/>
        <v>1495</v>
      </c>
      <c r="AG53" s="81">
        <v>376</v>
      </c>
      <c r="AH53" s="81">
        <v>0</v>
      </c>
      <c r="AI53" s="81">
        <v>6</v>
      </c>
      <c r="AJ53" s="81">
        <f t="shared" si="1"/>
        <v>382</v>
      </c>
      <c r="AK53" s="82">
        <v>1</v>
      </c>
      <c r="AL53" s="81">
        <v>1</v>
      </c>
      <c r="AM53" s="82"/>
      <c r="AR53" s="84">
        <f t="shared" si="2"/>
        <v>2</v>
      </c>
      <c r="AS53" s="82">
        <f t="shared" si="3"/>
        <v>600</v>
      </c>
      <c r="AT53" s="82">
        <f t="shared" si="7"/>
        <v>600</v>
      </c>
    </row>
    <row r="54" spans="1:46" ht="13.5" customHeight="1">
      <c r="A54" s="85">
        <v>46</v>
      </c>
      <c r="B54" s="85" t="s">
        <v>123</v>
      </c>
      <c r="C54" s="70" t="s">
        <v>268</v>
      </c>
      <c r="D54" s="71" t="s">
        <v>269</v>
      </c>
      <c r="E54" s="72" t="s">
        <v>270</v>
      </c>
      <c r="F54" s="73">
        <v>1974</v>
      </c>
      <c r="G54" s="104">
        <v>9</v>
      </c>
      <c r="H54" s="75">
        <v>16441.8</v>
      </c>
      <c r="I54" s="75">
        <v>14342.4</v>
      </c>
      <c r="J54" s="73">
        <v>9742.4</v>
      </c>
      <c r="K54" s="86">
        <v>287</v>
      </c>
      <c r="L54" s="74">
        <v>8</v>
      </c>
      <c r="M54" s="74">
        <v>8</v>
      </c>
      <c r="N54" s="74">
        <v>0</v>
      </c>
      <c r="O54" s="74">
        <v>8</v>
      </c>
      <c r="P54" s="85">
        <v>0</v>
      </c>
      <c r="Q54" s="88">
        <v>2045.7</v>
      </c>
      <c r="R54" s="89">
        <v>0</v>
      </c>
      <c r="S54" s="89">
        <v>0</v>
      </c>
      <c r="T54" s="88">
        <v>1763.9</v>
      </c>
      <c r="U54" s="88">
        <v>1741.4</v>
      </c>
      <c r="V54" s="88">
        <v>0</v>
      </c>
      <c r="W54" s="88">
        <v>1949.5</v>
      </c>
      <c r="X54" s="78">
        <v>1949.5</v>
      </c>
      <c r="Y54" s="79">
        <v>22.4</v>
      </c>
      <c r="Z54" s="78">
        <v>1971.9</v>
      </c>
      <c r="AA54" s="78">
        <v>67</v>
      </c>
      <c r="AB54" s="78">
        <v>1904.9</v>
      </c>
      <c r="AC54" s="81">
        <v>1711</v>
      </c>
      <c r="AD54" s="81">
        <v>671</v>
      </c>
      <c r="AE54" s="81">
        <v>536</v>
      </c>
      <c r="AF54" s="81">
        <f t="shared" si="6"/>
        <v>2918</v>
      </c>
      <c r="AG54" s="81">
        <v>11774</v>
      </c>
      <c r="AH54" s="81">
        <v>1800</v>
      </c>
      <c r="AI54" s="81">
        <v>130</v>
      </c>
      <c r="AJ54" s="81">
        <f t="shared" si="1"/>
        <v>13704</v>
      </c>
      <c r="AK54" s="82"/>
      <c r="AL54" s="81">
        <v>2</v>
      </c>
      <c r="AM54" s="82"/>
      <c r="AR54" s="84">
        <f t="shared" si="2"/>
        <v>8</v>
      </c>
      <c r="AS54" s="82">
        <f t="shared" si="3"/>
        <v>2400</v>
      </c>
      <c r="AT54" s="82">
        <f t="shared" si="7"/>
        <v>2400</v>
      </c>
    </row>
    <row r="55" spans="1:46" ht="12" customHeight="1">
      <c r="A55" s="85">
        <v>47</v>
      </c>
      <c r="B55" s="85" t="s">
        <v>123</v>
      </c>
      <c r="C55" s="70" t="s">
        <v>271</v>
      </c>
      <c r="D55" s="71" t="s">
        <v>272</v>
      </c>
      <c r="E55" s="72" t="s">
        <v>273</v>
      </c>
      <c r="F55" s="73">
        <v>1974</v>
      </c>
      <c r="G55" s="74">
        <v>14</v>
      </c>
      <c r="H55" s="75">
        <v>10134</v>
      </c>
      <c r="I55" s="75">
        <v>8510.9</v>
      </c>
      <c r="J55" s="73">
        <v>5160.9</v>
      </c>
      <c r="K55" s="86">
        <v>196</v>
      </c>
      <c r="L55" s="74">
        <v>2</v>
      </c>
      <c r="M55" s="74">
        <v>4</v>
      </c>
      <c r="N55" s="74">
        <v>0</v>
      </c>
      <c r="O55" s="74">
        <v>2</v>
      </c>
      <c r="P55" s="85">
        <v>0</v>
      </c>
      <c r="Q55" s="88">
        <v>919.4</v>
      </c>
      <c r="R55" s="89">
        <v>0</v>
      </c>
      <c r="S55" s="89">
        <v>0</v>
      </c>
      <c r="T55" s="88">
        <v>680.3</v>
      </c>
      <c r="U55" s="88">
        <v>496.8</v>
      </c>
      <c r="V55" s="88">
        <v>541</v>
      </c>
      <c r="W55" s="88">
        <v>578.6</v>
      </c>
      <c r="X55" s="78">
        <v>1119.6</v>
      </c>
      <c r="Y55" s="79">
        <v>2.6</v>
      </c>
      <c r="Z55" s="78">
        <v>1122.2</v>
      </c>
      <c r="AA55" s="78">
        <v>378.8</v>
      </c>
      <c r="AB55" s="78">
        <v>743.4</v>
      </c>
      <c r="AC55" s="81">
        <v>1146</v>
      </c>
      <c r="AD55" s="81">
        <v>481</v>
      </c>
      <c r="AE55" s="103">
        <v>217</v>
      </c>
      <c r="AF55" s="81">
        <f t="shared" si="6"/>
        <v>1844</v>
      </c>
      <c r="AG55" s="81">
        <v>6515</v>
      </c>
      <c r="AH55" s="81"/>
      <c r="AI55" s="81">
        <v>15</v>
      </c>
      <c r="AJ55" s="81">
        <f t="shared" si="1"/>
        <v>6530</v>
      </c>
      <c r="AK55" s="82">
        <v>2</v>
      </c>
      <c r="AL55" s="81">
        <v>1</v>
      </c>
      <c r="AM55" s="82"/>
      <c r="AR55" s="84">
        <f t="shared" si="2"/>
        <v>4</v>
      </c>
      <c r="AS55" s="82">
        <f t="shared" si="3"/>
        <v>1200</v>
      </c>
      <c r="AT55" s="82">
        <f t="shared" si="7"/>
        <v>1200</v>
      </c>
    </row>
    <row r="56" spans="1:46" ht="13.5" customHeight="1">
      <c r="A56" s="85">
        <v>48</v>
      </c>
      <c r="B56" s="85" t="s">
        <v>123</v>
      </c>
      <c r="C56" s="70" t="s">
        <v>274</v>
      </c>
      <c r="D56" s="71" t="s">
        <v>275</v>
      </c>
      <c r="E56" s="72" t="s">
        <v>276</v>
      </c>
      <c r="F56" s="73">
        <v>1974</v>
      </c>
      <c r="G56" s="74">
        <v>9</v>
      </c>
      <c r="H56" s="75">
        <v>9605.6</v>
      </c>
      <c r="I56" s="75">
        <v>8801.7</v>
      </c>
      <c r="J56" s="73">
        <v>5953.1</v>
      </c>
      <c r="K56" s="86">
        <v>179</v>
      </c>
      <c r="L56" s="74">
        <v>5</v>
      </c>
      <c r="M56" s="74">
        <v>5</v>
      </c>
      <c r="N56" s="74">
        <v>0</v>
      </c>
      <c r="O56" s="74">
        <v>5</v>
      </c>
      <c r="P56" s="85">
        <v>0</v>
      </c>
      <c r="Q56" s="88">
        <v>1258.9</v>
      </c>
      <c r="R56" s="89">
        <v>0</v>
      </c>
      <c r="S56" s="89">
        <v>0</v>
      </c>
      <c r="T56" s="88">
        <v>1076.2</v>
      </c>
      <c r="U56" s="88">
        <v>592.4</v>
      </c>
      <c r="V56" s="88">
        <v>0</v>
      </c>
      <c r="W56" s="88">
        <v>838.5</v>
      </c>
      <c r="X56" s="78">
        <v>838.5</v>
      </c>
      <c r="Y56" s="79">
        <v>18.5</v>
      </c>
      <c r="Z56" s="78">
        <v>857</v>
      </c>
      <c r="AA56" s="78">
        <v>121</v>
      </c>
      <c r="AB56" s="78">
        <v>736</v>
      </c>
      <c r="AC56" s="81">
        <v>796</v>
      </c>
      <c r="AD56" s="81">
        <v>913</v>
      </c>
      <c r="AE56" s="81">
        <v>359</v>
      </c>
      <c r="AF56" s="81">
        <f t="shared" si="6"/>
        <v>2068</v>
      </c>
      <c r="AG56" s="81">
        <v>3438</v>
      </c>
      <c r="AH56" s="81"/>
      <c r="AI56" s="81">
        <v>30</v>
      </c>
      <c r="AJ56" s="81">
        <f t="shared" si="1"/>
        <v>3468</v>
      </c>
      <c r="AK56" s="82"/>
      <c r="AL56" s="81">
        <v>1</v>
      </c>
      <c r="AM56" s="82"/>
      <c r="AR56" s="84">
        <f t="shared" si="2"/>
        <v>5</v>
      </c>
      <c r="AS56" s="82">
        <f t="shared" si="3"/>
        <v>1500</v>
      </c>
      <c r="AT56" s="82">
        <f t="shared" si="7"/>
        <v>1500</v>
      </c>
    </row>
    <row r="57" spans="1:46" ht="13.5" customHeight="1">
      <c r="A57" s="85">
        <v>49</v>
      </c>
      <c r="B57" s="85" t="s">
        <v>123</v>
      </c>
      <c r="C57" s="70" t="s">
        <v>277</v>
      </c>
      <c r="D57" s="71" t="s">
        <v>278</v>
      </c>
      <c r="E57" s="72" t="s">
        <v>279</v>
      </c>
      <c r="F57" s="73">
        <v>1974</v>
      </c>
      <c r="G57" s="74">
        <v>9</v>
      </c>
      <c r="H57" s="75">
        <v>7689.2</v>
      </c>
      <c r="I57" s="75">
        <v>7064.4</v>
      </c>
      <c r="J57" s="73">
        <v>4799.9</v>
      </c>
      <c r="K57" s="86">
        <v>144</v>
      </c>
      <c r="L57" s="74">
        <v>4</v>
      </c>
      <c r="M57" s="74">
        <v>4</v>
      </c>
      <c r="N57" s="74">
        <v>0</v>
      </c>
      <c r="O57" s="74">
        <v>4</v>
      </c>
      <c r="P57" s="85">
        <v>0</v>
      </c>
      <c r="Q57" s="88">
        <v>999.4</v>
      </c>
      <c r="R57" s="89">
        <v>0</v>
      </c>
      <c r="S57" s="89">
        <v>0</v>
      </c>
      <c r="T57" s="88">
        <v>874.7</v>
      </c>
      <c r="U57" s="88">
        <v>473.9</v>
      </c>
      <c r="V57" s="88">
        <v>0</v>
      </c>
      <c r="W57" s="88">
        <v>670.8</v>
      </c>
      <c r="X57" s="78">
        <v>670.8</v>
      </c>
      <c r="Y57" s="79">
        <v>14.8</v>
      </c>
      <c r="Z57" s="78">
        <v>685.6</v>
      </c>
      <c r="AA57" s="78">
        <v>95.5</v>
      </c>
      <c r="AB57" s="78">
        <v>590.1</v>
      </c>
      <c r="AC57" s="81">
        <v>876</v>
      </c>
      <c r="AD57" s="81">
        <v>311</v>
      </c>
      <c r="AE57" s="81">
        <v>211</v>
      </c>
      <c r="AF57" s="81">
        <f t="shared" si="6"/>
        <v>1398</v>
      </c>
      <c r="AG57" s="81">
        <v>2833</v>
      </c>
      <c r="AH57" s="81">
        <v>800</v>
      </c>
      <c r="AI57" s="81">
        <v>110</v>
      </c>
      <c r="AJ57" s="81">
        <f t="shared" si="1"/>
        <v>3743</v>
      </c>
      <c r="AK57" s="82"/>
      <c r="AL57" s="81">
        <v>1</v>
      </c>
      <c r="AM57" s="82"/>
      <c r="AR57" s="84">
        <f t="shared" si="2"/>
        <v>4</v>
      </c>
      <c r="AS57" s="82">
        <f t="shared" si="3"/>
        <v>1200</v>
      </c>
      <c r="AT57" s="82">
        <f t="shared" si="7"/>
        <v>1200</v>
      </c>
    </row>
    <row r="58" spans="1:46" ht="14.25" customHeight="1">
      <c r="A58" s="85">
        <v>50</v>
      </c>
      <c r="B58" s="85" t="s">
        <v>123</v>
      </c>
      <c r="C58" s="70" t="s">
        <v>280</v>
      </c>
      <c r="D58" s="71" t="s">
        <v>281</v>
      </c>
      <c r="E58" s="72" t="s">
        <v>282</v>
      </c>
      <c r="F58" s="73">
        <v>1974</v>
      </c>
      <c r="G58" s="74">
        <v>14</v>
      </c>
      <c r="H58" s="75">
        <v>5083.5</v>
      </c>
      <c r="I58" s="75">
        <v>3937</v>
      </c>
      <c r="J58" s="73">
        <v>2461.2</v>
      </c>
      <c r="K58" s="86">
        <v>91</v>
      </c>
      <c r="L58" s="74">
        <v>1</v>
      </c>
      <c r="M58" s="74">
        <v>2</v>
      </c>
      <c r="N58" s="74">
        <v>0</v>
      </c>
      <c r="O58" s="74">
        <v>1</v>
      </c>
      <c r="P58" s="85">
        <v>0</v>
      </c>
      <c r="Q58" s="88">
        <v>456.4</v>
      </c>
      <c r="R58" s="89">
        <v>0</v>
      </c>
      <c r="S58" s="89">
        <v>0</v>
      </c>
      <c r="T58" s="88">
        <v>359.5</v>
      </c>
      <c r="U58" s="88">
        <v>248.4</v>
      </c>
      <c r="V58" s="88">
        <v>263.9</v>
      </c>
      <c r="W58" s="88">
        <v>289.3</v>
      </c>
      <c r="X58" s="78">
        <v>553.2</v>
      </c>
      <c r="Y58" s="79">
        <v>2</v>
      </c>
      <c r="Z58" s="78">
        <v>555.2</v>
      </c>
      <c r="AA58" s="78">
        <v>178.8</v>
      </c>
      <c r="AB58" s="78">
        <v>376.4</v>
      </c>
      <c r="AC58" s="81">
        <v>20</v>
      </c>
      <c r="AD58" s="81">
        <v>392</v>
      </c>
      <c r="AE58" s="103">
        <v>18</v>
      </c>
      <c r="AF58" s="81">
        <f t="shared" si="6"/>
        <v>430</v>
      </c>
      <c r="AG58" s="81">
        <v>142</v>
      </c>
      <c r="AH58" s="81">
        <v>0</v>
      </c>
      <c r="AI58" s="81">
        <v>0</v>
      </c>
      <c r="AJ58" s="81">
        <f t="shared" si="1"/>
        <v>142</v>
      </c>
      <c r="AK58" s="82">
        <v>1</v>
      </c>
      <c r="AL58" s="81">
        <v>1</v>
      </c>
      <c r="AM58" s="82"/>
      <c r="AR58" s="84">
        <f t="shared" si="2"/>
        <v>2</v>
      </c>
      <c r="AS58" s="82">
        <f t="shared" si="3"/>
        <v>600</v>
      </c>
      <c r="AT58" s="82">
        <f t="shared" si="7"/>
        <v>600</v>
      </c>
    </row>
    <row r="59" spans="1:46" ht="14.25" customHeight="1" thickBot="1">
      <c r="A59" s="85">
        <v>51</v>
      </c>
      <c r="B59" s="85" t="s">
        <v>123</v>
      </c>
      <c r="C59" s="70" t="s">
        <v>283</v>
      </c>
      <c r="D59" s="71" t="s">
        <v>284</v>
      </c>
      <c r="E59" s="72" t="s">
        <v>285</v>
      </c>
      <c r="F59" s="73">
        <v>1974</v>
      </c>
      <c r="G59" s="74">
        <v>9</v>
      </c>
      <c r="H59" s="75">
        <v>11698.3</v>
      </c>
      <c r="I59" s="75">
        <v>10523.1</v>
      </c>
      <c r="J59" s="73">
        <v>7178.1</v>
      </c>
      <c r="K59" s="86">
        <v>215</v>
      </c>
      <c r="L59" s="74">
        <v>6</v>
      </c>
      <c r="M59" s="74">
        <v>6</v>
      </c>
      <c r="N59" s="74">
        <v>0</v>
      </c>
      <c r="O59" s="74">
        <v>6</v>
      </c>
      <c r="P59" s="85">
        <v>0</v>
      </c>
      <c r="Q59" s="88">
        <v>1497.1</v>
      </c>
      <c r="R59" s="89">
        <v>0</v>
      </c>
      <c r="S59" s="88">
        <v>0</v>
      </c>
      <c r="T59" s="88">
        <v>1225.8</v>
      </c>
      <c r="U59" s="88">
        <v>926.6</v>
      </c>
      <c r="V59" s="88">
        <v>0</v>
      </c>
      <c r="W59" s="88">
        <v>1229</v>
      </c>
      <c r="X59" s="78">
        <v>1229</v>
      </c>
      <c r="Y59" s="79">
        <v>24</v>
      </c>
      <c r="Z59" s="78">
        <v>1253</v>
      </c>
      <c r="AA59" s="78">
        <v>0</v>
      </c>
      <c r="AB59" s="78">
        <v>1253</v>
      </c>
      <c r="AC59" s="81">
        <v>1227</v>
      </c>
      <c r="AD59" s="81">
        <v>975</v>
      </c>
      <c r="AE59" s="81">
        <v>300</v>
      </c>
      <c r="AF59" s="81">
        <f t="shared" si="6"/>
        <v>2502</v>
      </c>
      <c r="AG59" s="81">
        <v>3863</v>
      </c>
      <c r="AH59" s="81">
        <v>2100</v>
      </c>
      <c r="AI59" s="81">
        <v>90</v>
      </c>
      <c r="AJ59" s="81">
        <f t="shared" si="1"/>
        <v>6053</v>
      </c>
      <c r="AK59" s="82"/>
      <c r="AL59" s="81">
        <v>1</v>
      </c>
      <c r="AM59" s="82"/>
      <c r="AR59" s="84">
        <f t="shared" si="2"/>
        <v>6</v>
      </c>
      <c r="AS59" s="82">
        <f t="shared" si="3"/>
        <v>1800</v>
      </c>
      <c r="AT59" s="82">
        <f t="shared" si="7"/>
        <v>1800</v>
      </c>
    </row>
    <row r="60" spans="1:46" s="102" customFormat="1" ht="14.25" customHeight="1" thickBot="1">
      <c r="A60" s="299" t="s">
        <v>286</v>
      </c>
      <c r="B60" s="300"/>
      <c r="C60" s="300"/>
      <c r="D60" s="301"/>
      <c r="E60" s="301"/>
      <c r="F60" s="106"/>
      <c r="G60" s="107"/>
      <c r="H60" s="108">
        <f>SUM(H38:H59)</f>
        <v>340900.5999999999</v>
      </c>
      <c r="I60" s="108">
        <f aca="true" t="shared" si="8" ref="I60:AI60">SUM(I38:I59)</f>
        <v>289426.2</v>
      </c>
      <c r="J60" s="108">
        <f t="shared" si="8"/>
        <v>183201.30000000002</v>
      </c>
      <c r="K60" s="109">
        <f t="shared" si="8"/>
        <v>5416</v>
      </c>
      <c r="L60" s="109">
        <f t="shared" si="8"/>
        <v>129</v>
      </c>
      <c r="M60" s="109">
        <f t="shared" si="8"/>
        <v>161</v>
      </c>
      <c r="N60" s="109">
        <f t="shared" si="8"/>
        <v>12</v>
      </c>
      <c r="O60" s="109">
        <f t="shared" si="8"/>
        <v>129</v>
      </c>
      <c r="P60" s="108">
        <f t="shared" si="8"/>
        <v>116864.3</v>
      </c>
      <c r="Q60" s="108">
        <f t="shared" si="8"/>
        <v>39325.490000000005</v>
      </c>
      <c r="R60" s="108">
        <f t="shared" si="8"/>
        <v>7184.9</v>
      </c>
      <c r="S60" s="108">
        <f t="shared" si="8"/>
        <v>3544</v>
      </c>
      <c r="T60" s="108">
        <f t="shared" si="8"/>
        <v>30947.9</v>
      </c>
      <c r="U60" s="108">
        <f t="shared" si="8"/>
        <v>35568.100000000006</v>
      </c>
      <c r="V60" s="108">
        <f t="shared" si="8"/>
        <v>2064.9</v>
      </c>
      <c r="W60" s="108">
        <f t="shared" si="8"/>
        <v>40065.60000000001</v>
      </c>
      <c r="X60" s="108">
        <f t="shared" si="8"/>
        <v>42130.50000000001</v>
      </c>
      <c r="Y60" s="108">
        <f t="shared" si="8"/>
        <v>670.9999999999999</v>
      </c>
      <c r="Z60" s="108">
        <f t="shared" si="8"/>
        <v>42801.5</v>
      </c>
      <c r="AA60" s="108">
        <f t="shared" si="8"/>
        <v>4991.400000000001</v>
      </c>
      <c r="AB60" s="108">
        <f t="shared" si="8"/>
        <v>37810.1</v>
      </c>
      <c r="AC60" s="109">
        <f t="shared" si="8"/>
        <v>33337</v>
      </c>
      <c r="AD60" s="109">
        <f t="shared" si="8"/>
        <v>21053.7</v>
      </c>
      <c r="AE60" s="109">
        <f t="shared" si="8"/>
        <v>8128</v>
      </c>
      <c r="AF60" s="109">
        <f t="shared" si="8"/>
        <v>62518.7</v>
      </c>
      <c r="AG60" s="109">
        <f t="shared" si="8"/>
        <v>135770</v>
      </c>
      <c r="AH60" s="109">
        <f t="shared" si="8"/>
        <v>9690</v>
      </c>
      <c r="AI60" s="109">
        <f t="shared" si="8"/>
        <v>1407</v>
      </c>
      <c r="AJ60" s="81">
        <f t="shared" si="1"/>
        <v>146867</v>
      </c>
      <c r="AK60" s="110">
        <v>44</v>
      </c>
      <c r="AL60" s="110">
        <v>21</v>
      </c>
      <c r="AM60" s="110">
        <v>3</v>
      </c>
      <c r="AR60" s="109">
        <f>SUM(AR38:AR59)</f>
        <v>173</v>
      </c>
      <c r="AS60" s="109">
        <f>SUM(AS38:AS59)</f>
        <v>51900</v>
      </c>
      <c r="AT60" s="109">
        <f>SUM(AT38:AT59)</f>
        <v>51900</v>
      </c>
    </row>
    <row r="61" spans="1:46" ht="12">
      <c r="A61" s="111">
        <v>52</v>
      </c>
      <c r="B61" s="85" t="s">
        <v>123</v>
      </c>
      <c r="C61" s="70" t="s">
        <v>287</v>
      </c>
      <c r="D61" s="112" t="s">
        <v>288</v>
      </c>
      <c r="E61" s="113" t="s">
        <v>289</v>
      </c>
      <c r="F61" s="114">
        <v>1977</v>
      </c>
      <c r="G61" s="115">
        <v>5</v>
      </c>
      <c r="H61" s="116">
        <v>23862</v>
      </c>
      <c r="I61" s="116">
        <v>20637.6</v>
      </c>
      <c r="J61" s="114">
        <v>13123.4</v>
      </c>
      <c r="K61" s="76">
        <v>456</v>
      </c>
      <c r="L61" s="115">
        <v>30</v>
      </c>
      <c r="M61" s="115">
        <v>0</v>
      </c>
      <c r="N61" s="115">
        <v>0</v>
      </c>
      <c r="O61" s="115">
        <v>30</v>
      </c>
      <c r="P61" s="111">
        <v>0</v>
      </c>
      <c r="Q61" s="117">
        <v>5434.5</v>
      </c>
      <c r="R61" s="117">
        <v>0</v>
      </c>
      <c r="S61" s="117">
        <v>0</v>
      </c>
      <c r="T61" s="117">
        <v>4256.1</v>
      </c>
      <c r="U61" s="117">
        <v>2031.9</v>
      </c>
      <c r="V61" s="117">
        <v>342.1</v>
      </c>
      <c r="W61" s="117">
        <v>2420.7</v>
      </c>
      <c r="X61" s="118">
        <v>2762.8</v>
      </c>
      <c r="Y61" s="119">
        <v>45.9</v>
      </c>
      <c r="Z61" s="78">
        <v>2808.7</v>
      </c>
      <c r="AA61" s="120">
        <v>240</v>
      </c>
      <c r="AB61" s="78">
        <v>2568.7</v>
      </c>
      <c r="AC61" s="121">
        <v>4425</v>
      </c>
      <c r="AD61" s="121">
        <v>1823</v>
      </c>
      <c r="AE61" s="121">
        <v>1034</v>
      </c>
      <c r="AF61" s="81">
        <f aca="true" t="shared" si="9" ref="AF61:AF76">SUM(AC61:AE61)</f>
        <v>7282</v>
      </c>
      <c r="AG61" s="121">
        <v>12002</v>
      </c>
      <c r="AH61" s="121">
        <v>498</v>
      </c>
      <c r="AI61" s="121">
        <v>40</v>
      </c>
      <c r="AJ61" s="81">
        <f t="shared" si="1"/>
        <v>12540</v>
      </c>
      <c r="AK61" s="82"/>
      <c r="AL61" s="81">
        <v>2</v>
      </c>
      <c r="AM61" s="82"/>
      <c r="AO61" s="55"/>
      <c r="AP61" s="55" t="s">
        <v>100</v>
      </c>
      <c r="AQ61" s="289" t="s">
        <v>101</v>
      </c>
      <c r="AR61" s="84">
        <f t="shared" si="2"/>
        <v>0</v>
      </c>
      <c r="AS61" s="82">
        <f t="shared" si="3"/>
        <v>0</v>
      </c>
      <c r="AT61" s="82">
        <f aca="true" t="shared" si="10" ref="AT61:AT76">SUM(AR61*60*5)</f>
        <v>0</v>
      </c>
    </row>
    <row r="62" spans="1:46" ht="12">
      <c r="A62" s="85">
        <v>53</v>
      </c>
      <c r="B62" s="85" t="s">
        <v>123</v>
      </c>
      <c r="C62" s="70" t="s">
        <v>290</v>
      </c>
      <c r="D62" s="93" t="s">
        <v>291</v>
      </c>
      <c r="E62" s="94" t="s">
        <v>292</v>
      </c>
      <c r="F62" s="73">
        <v>1987</v>
      </c>
      <c r="G62" s="74">
        <v>16</v>
      </c>
      <c r="H62" s="75">
        <v>7484.5</v>
      </c>
      <c r="I62" s="75">
        <v>5799.8</v>
      </c>
      <c r="J62" s="73">
        <v>3226.1</v>
      </c>
      <c r="K62" s="86">
        <v>111</v>
      </c>
      <c r="L62" s="74">
        <v>1</v>
      </c>
      <c r="M62" s="74">
        <v>1</v>
      </c>
      <c r="N62" s="74">
        <v>1</v>
      </c>
      <c r="O62" s="74">
        <v>1</v>
      </c>
      <c r="P62" s="77">
        <v>5799.8</v>
      </c>
      <c r="Q62" s="75">
        <v>591.2</v>
      </c>
      <c r="R62" s="77">
        <v>0</v>
      </c>
      <c r="S62" s="77">
        <v>0</v>
      </c>
      <c r="T62" s="75">
        <v>516.6</v>
      </c>
      <c r="U62" s="75">
        <v>238.7</v>
      </c>
      <c r="V62" s="75">
        <v>745.4</v>
      </c>
      <c r="W62" s="75">
        <v>288.2</v>
      </c>
      <c r="X62" s="78">
        <v>1033.6</v>
      </c>
      <c r="Y62" s="79">
        <v>7.7</v>
      </c>
      <c r="Z62" s="78">
        <v>1041.3</v>
      </c>
      <c r="AA62" s="80">
        <v>2</v>
      </c>
      <c r="AB62" s="78">
        <v>1039.3</v>
      </c>
      <c r="AC62" s="81">
        <v>893</v>
      </c>
      <c r="AD62" s="81">
        <v>47</v>
      </c>
      <c r="AE62" s="81">
        <v>109</v>
      </c>
      <c r="AF62" s="81">
        <f t="shared" si="9"/>
        <v>1049</v>
      </c>
      <c r="AG62" s="81">
        <v>2330</v>
      </c>
      <c r="AH62" s="81">
        <v>40</v>
      </c>
      <c r="AI62" s="81">
        <v>120</v>
      </c>
      <c r="AJ62" s="81">
        <f t="shared" si="1"/>
        <v>2490</v>
      </c>
      <c r="AK62" s="82">
        <v>1</v>
      </c>
      <c r="AL62" s="81"/>
      <c r="AM62" s="82"/>
      <c r="AO62" s="55"/>
      <c r="AP62" s="55"/>
      <c r="AQ62" s="289"/>
      <c r="AR62" s="84">
        <f t="shared" si="2"/>
        <v>2</v>
      </c>
      <c r="AS62" s="82">
        <f t="shared" si="3"/>
        <v>600</v>
      </c>
      <c r="AT62" s="82">
        <f t="shared" si="10"/>
        <v>600</v>
      </c>
    </row>
    <row r="63" spans="1:46" ht="14.25" customHeight="1">
      <c r="A63" s="85">
        <v>54</v>
      </c>
      <c r="B63" s="85" t="s">
        <v>123</v>
      </c>
      <c r="C63" s="70" t="s">
        <v>293</v>
      </c>
      <c r="D63" s="93" t="s">
        <v>294</v>
      </c>
      <c r="E63" s="94" t="s">
        <v>295</v>
      </c>
      <c r="F63" s="73">
        <v>1977</v>
      </c>
      <c r="G63" s="74">
        <v>9</v>
      </c>
      <c r="H63" s="75">
        <v>30963.3</v>
      </c>
      <c r="I63" s="75">
        <v>25939.4</v>
      </c>
      <c r="J63" s="73">
        <v>15228.8</v>
      </c>
      <c r="K63" s="86">
        <v>465</v>
      </c>
      <c r="L63" s="74">
        <v>13</v>
      </c>
      <c r="M63" s="74">
        <v>13</v>
      </c>
      <c r="N63" s="74">
        <v>0</v>
      </c>
      <c r="O63" s="74">
        <v>13</v>
      </c>
      <c r="P63" s="85">
        <v>0</v>
      </c>
      <c r="Q63" s="88">
        <v>4123.1</v>
      </c>
      <c r="R63" s="89">
        <v>0</v>
      </c>
      <c r="S63" s="88">
        <v>0</v>
      </c>
      <c r="T63" s="88">
        <v>3233.8</v>
      </c>
      <c r="U63" s="88">
        <v>3798.3</v>
      </c>
      <c r="V63" s="88">
        <v>0</v>
      </c>
      <c r="W63" s="88">
        <v>4221.6</v>
      </c>
      <c r="X63" s="78">
        <v>4221.6</v>
      </c>
      <c r="Y63" s="79">
        <v>56</v>
      </c>
      <c r="Z63" s="78">
        <v>4277.6</v>
      </c>
      <c r="AA63" s="80">
        <v>224</v>
      </c>
      <c r="AB63" s="78">
        <v>4053.6</v>
      </c>
      <c r="AC63" s="81">
        <v>4499</v>
      </c>
      <c r="AD63" s="81">
        <v>1535</v>
      </c>
      <c r="AE63" s="81">
        <v>650</v>
      </c>
      <c r="AF63" s="81">
        <f t="shared" si="9"/>
        <v>6684</v>
      </c>
      <c r="AG63" s="81">
        <v>9851</v>
      </c>
      <c r="AH63" s="81">
        <v>0</v>
      </c>
      <c r="AI63" s="81">
        <v>50</v>
      </c>
      <c r="AJ63" s="81">
        <f t="shared" si="1"/>
        <v>9901</v>
      </c>
      <c r="AK63" s="82"/>
      <c r="AL63" s="81">
        <v>1</v>
      </c>
      <c r="AM63" s="82"/>
      <c r="AO63" s="55" t="s">
        <v>222</v>
      </c>
      <c r="AP63" s="42">
        <v>933</v>
      </c>
      <c r="AQ63" s="87">
        <v>5134.4</v>
      </c>
      <c r="AR63" s="84">
        <f t="shared" si="2"/>
        <v>13</v>
      </c>
      <c r="AS63" s="82">
        <f t="shared" si="3"/>
        <v>3900</v>
      </c>
      <c r="AT63" s="82">
        <f t="shared" si="10"/>
        <v>3900</v>
      </c>
    </row>
    <row r="64" spans="1:46" ht="25.5" customHeight="1">
      <c r="A64" s="85">
        <v>55</v>
      </c>
      <c r="B64" s="85" t="s">
        <v>123</v>
      </c>
      <c r="C64" s="70" t="s">
        <v>296</v>
      </c>
      <c r="D64" s="93" t="s">
        <v>297</v>
      </c>
      <c r="E64" s="94" t="s">
        <v>298</v>
      </c>
      <c r="F64" s="73">
        <v>1976</v>
      </c>
      <c r="G64" s="74">
        <v>4</v>
      </c>
      <c r="H64" s="75">
        <v>983.2</v>
      </c>
      <c r="I64" s="75">
        <v>845.8</v>
      </c>
      <c r="J64" s="73">
        <v>489.2</v>
      </c>
      <c r="K64" s="86">
        <v>20</v>
      </c>
      <c r="L64" s="74">
        <v>1</v>
      </c>
      <c r="M64" s="74">
        <v>0</v>
      </c>
      <c r="N64" s="74">
        <v>0</v>
      </c>
      <c r="O64" s="74">
        <v>0</v>
      </c>
      <c r="P64" s="104">
        <v>0</v>
      </c>
      <c r="Q64" s="88">
        <v>297</v>
      </c>
      <c r="R64" s="89">
        <v>0</v>
      </c>
      <c r="S64" s="88">
        <v>0</v>
      </c>
      <c r="T64" s="89">
        <v>238.5</v>
      </c>
      <c r="U64" s="89">
        <v>91.6</v>
      </c>
      <c r="V64" s="89">
        <v>0</v>
      </c>
      <c r="W64" s="89">
        <v>102.2</v>
      </c>
      <c r="X64" s="78">
        <v>102.2</v>
      </c>
      <c r="Y64" s="79">
        <v>0</v>
      </c>
      <c r="Z64" s="78">
        <v>102.2</v>
      </c>
      <c r="AA64" s="80">
        <v>17.13</v>
      </c>
      <c r="AB64" s="78">
        <v>85.1</v>
      </c>
      <c r="AC64" s="81">
        <v>545</v>
      </c>
      <c r="AD64" s="81">
        <v>0</v>
      </c>
      <c r="AE64" s="81">
        <v>63</v>
      </c>
      <c r="AF64" s="81">
        <f t="shared" si="9"/>
        <v>608</v>
      </c>
      <c r="AG64" s="81">
        <v>1221</v>
      </c>
      <c r="AH64" s="81">
        <v>0</v>
      </c>
      <c r="AI64" s="81">
        <v>0</v>
      </c>
      <c r="AJ64" s="81">
        <f t="shared" si="1"/>
        <v>1221</v>
      </c>
      <c r="AK64" s="82"/>
      <c r="AL64" s="81"/>
      <c r="AM64" s="82"/>
      <c r="AO64" s="26" t="s">
        <v>226</v>
      </c>
      <c r="AP64" s="42">
        <v>2503</v>
      </c>
      <c r="AQ64" s="87">
        <v>21396.1</v>
      </c>
      <c r="AR64" s="84">
        <f t="shared" si="2"/>
        <v>0</v>
      </c>
      <c r="AS64" s="82">
        <f t="shared" si="3"/>
        <v>0</v>
      </c>
      <c r="AT64" s="82">
        <f t="shared" si="10"/>
        <v>0</v>
      </c>
    </row>
    <row r="65" spans="1:46" ht="12" customHeight="1">
      <c r="A65" s="85">
        <v>56</v>
      </c>
      <c r="B65" s="85" t="s">
        <v>123</v>
      </c>
      <c r="C65" s="70" t="s">
        <v>299</v>
      </c>
      <c r="D65" s="93" t="s">
        <v>300</v>
      </c>
      <c r="E65" s="94" t="s">
        <v>301</v>
      </c>
      <c r="F65" s="72">
        <v>1978</v>
      </c>
      <c r="G65" s="104">
        <v>9</v>
      </c>
      <c r="H65" s="77">
        <v>65479.4</v>
      </c>
      <c r="I65" s="77">
        <v>55128.1</v>
      </c>
      <c r="J65" s="72">
        <v>32455.9</v>
      </c>
      <c r="K65" s="91">
        <v>970</v>
      </c>
      <c r="L65" s="104">
        <v>27</v>
      </c>
      <c r="M65" s="104">
        <v>27</v>
      </c>
      <c r="N65" s="104">
        <v>0</v>
      </c>
      <c r="O65" s="104">
        <v>27</v>
      </c>
      <c r="P65" s="104">
        <v>0</v>
      </c>
      <c r="Q65" s="89">
        <v>8396.5</v>
      </c>
      <c r="R65" s="89">
        <v>0</v>
      </c>
      <c r="S65" s="89">
        <v>0</v>
      </c>
      <c r="T65" s="89">
        <v>6684.9</v>
      </c>
      <c r="U65" s="89">
        <v>7922.4</v>
      </c>
      <c r="V65" s="89">
        <v>0</v>
      </c>
      <c r="W65" s="89">
        <v>7922.4</v>
      </c>
      <c r="X65" s="78">
        <v>7922.4</v>
      </c>
      <c r="Y65" s="79">
        <v>113.7</v>
      </c>
      <c r="Z65" s="78">
        <v>8036.1</v>
      </c>
      <c r="AA65" s="80">
        <v>301</v>
      </c>
      <c r="AB65" s="78">
        <v>7735.1</v>
      </c>
      <c r="AC65" s="81">
        <v>5339</v>
      </c>
      <c r="AD65" s="81">
        <f>2286+84</f>
        <v>2370</v>
      </c>
      <c r="AE65" s="81">
        <v>1378</v>
      </c>
      <c r="AF65" s="81">
        <f t="shared" si="9"/>
        <v>9087</v>
      </c>
      <c r="AG65" s="81">
        <v>31070</v>
      </c>
      <c r="AH65" s="81">
        <v>1900</v>
      </c>
      <c r="AI65" s="81">
        <v>101</v>
      </c>
      <c r="AJ65" s="81">
        <f t="shared" si="1"/>
        <v>33071</v>
      </c>
      <c r="AK65" s="82"/>
      <c r="AL65" s="81">
        <v>2</v>
      </c>
      <c r="AM65" s="82"/>
      <c r="AO65" s="26" t="s">
        <v>230</v>
      </c>
      <c r="AP65" s="42">
        <v>0</v>
      </c>
      <c r="AQ65" s="87">
        <v>0</v>
      </c>
      <c r="AR65" s="84">
        <f t="shared" si="2"/>
        <v>27</v>
      </c>
      <c r="AS65" s="82">
        <f t="shared" si="3"/>
        <v>8100</v>
      </c>
      <c r="AT65" s="82">
        <f t="shared" si="10"/>
        <v>8100</v>
      </c>
    </row>
    <row r="66" spans="1:46" ht="12" customHeight="1">
      <c r="A66" s="85">
        <v>57</v>
      </c>
      <c r="B66" s="85" t="s">
        <v>123</v>
      </c>
      <c r="C66" s="122" t="s">
        <v>302</v>
      </c>
      <c r="D66" s="93" t="s">
        <v>303</v>
      </c>
      <c r="E66" s="94" t="s">
        <v>304</v>
      </c>
      <c r="F66" s="73">
        <v>1976</v>
      </c>
      <c r="G66" s="74">
        <v>5</v>
      </c>
      <c r="H66" s="75">
        <v>23355.2</v>
      </c>
      <c r="I66" s="75">
        <v>20555.5</v>
      </c>
      <c r="J66" s="73">
        <v>13119.1</v>
      </c>
      <c r="K66" s="86">
        <v>457</v>
      </c>
      <c r="L66" s="74">
        <v>30</v>
      </c>
      <c r="M66" s="74">
        <v>0</v>
      </c>
      <c r="N66" s="74">
        <v>0</v>
      </c>
      <c r="O66" s="74">
        <v>30</v>
      </c>
      <c r="P66" s="104">
        <v>0</v>
      </c>
      <c r="Q66" s="88">
        <v>5496.6</v>
      </c>
      <c r="R66" s="89">
        <v>0</v>
      </c>
      <c r="S66" s="88">
        <v>0</v>
      </c>
      <c r="T66" s="88">
        <v>4284.4</v>
      </c>
      <c r="U66" s="88">
        <v>2023.7</v>
      </c>
      <c r="V66" s="88">
        <v>0</v>
      </c>
      <c r="W66" s="88">
        <v>2181.5</v>
      </c>
      <c r="X66" s="78">
        <v>2181.5</v>
      </c>
      <c r="Y66" s="79">
        <v>42</v>
      </c>
      <c r="Z66" s="78">
        <v>2223.5</v>
      </c>
      <c r="AA66" s="80">
        <v>240</v>
      </c>
      <c r="AB66" s="78">
        <v>1983.5</v>
      </c>
      <c r="AC66" s="81">
        <v>2587</v>
      </c>
      <c r="AD66" s="81">
        <v>2224</v>
      </c>
      <c r="AE66" s="81">
        <v>783</v>
      </c>
      <c r="AF66" s="81">
        <f t="shared" si="9"/>
        <v>5594</v>
      </c>
      <c r="AG66" s="81">
        <v>11899</v>
      </c>
      <c r="AH66" s="81">
        <v>300</v>
      </c>
      <c r="AI66" s="81">
        <v>150</v>
      </c>
      <c r="AJ66" s="81">
        <f t="shared" si="1"/>
        <v>12349</v>
      </c>
      <c r="AK66" s="82"/>
      <c r="AL66" s="81"/>
      <c r="AM66" s="82"/>
      <c r="AO66" s="26" t="s">
        <v>234</v>
      </c>
      <c r="AP66" s="42">
        <v>92</v>
      </c>
      <c r="AQ66" s="87">
        <v>1683.8</v>
      </c>
      <c r="AR66" s="84">
        <f t="shared" si="2"/>
        <v>0</v>
      </c>
      <c r="AS66" s="82">
        <f t="shared" si="3"/>
        <v>0</v>
      </c>
      <c r="AT66" s="82">
        <f t="shared" si="10"/>
        <v>0</v>
      </c>
    </row>
    <row r="67" spans="1:46" ht="13.5" customHeight="1">
      <c r="A67" s="85">
        <v>58</v>
      </c>
      <c r="B67" s="85" t="s">
        <v>123</v>
      </c>
      <c r="C67" s="122" t="s">
        <v>305</v>
      </c>
      <c r="D67" s="93" t="s">
        <v>306</v>
      </c>
      <c r="E67" s="94" t="s">
        <v>307</v>
      </c>
      <c r="F67" s="73">
        <v>1987</v>
      </c>
      <c r="G67" s="74">
        <v>16</v>
      </c>
      <c r="H67" s="75">
        <v>7436.3</v>
      </c>
      <c r="I67" s="75">
        <v>5590.6</v>
      </c>
      <c r="J67" s="73">
        <v>3114.1</v>
      </c>
      <c r="K67" s="86">
        <v>107</v>
      </c>
      <c r="L67" s="74">
        <v>1</v>
      </c>
      <c r="M67" s="74">
        <v>1</v>
      </c>
      <c r="N67" s="74">
        <v>1</v>
      </c>
      <c r="O67" s="74">
        <v>1</v>
      </c>
      <c r="P67" s="77">
        <v>5590.6</v>
      </c>
      <c r="Q67" s="75">
        <v>588.9</v>
      </c>
      <c r="R67" s="77">
        <v>0</v>
      </c>
      <c r="S67" s="77">
        <v>0</v>
      </c>
      <c r="T67" s="75">
        <v>440</v>
      </c>
      <c r="U67" s="75">
        <v>165.9</v>
      </c>
      <c r="V67" s="75">
        <v>773.3</v>
      </c>
      <c r="W67" s="75">
        <v>204.9</v>
      </c>
      <c r="X67" s="78">
        <v>978.2</v>
      </c>
      <c r="Y67" s="79">
        <v>8.1</v>
      </c>
      <c r="Z67" s="78">
        <v>986.3</v>
      </c>
      <c r="AA67" s="80">
        <v>6</v>
      </c>
      <c r="AB67" s="78">
        <v>980.3</v>
      </c>
      <c r="AC67" s="81">
        <v>603</v>
      </c>
      <c r="AD67" s="81">
        <v>546</v>
      </c>
      <c r="AE67" s="81">
        <v>108</v>
      </c>
      <c r="AF67" s="81">
        <f t="shared" si="9"/>
        <v>1257</v>
      </c>
      <c r="AG67" s="81">
        <v>1839</v>
      </c>
      <c r="AH67" s="81">
        <v>0</v>
      </c>
      <c r="AI67" s="81">
        <v>250</v>
      </c>
      <c r="AJ67" s="81">
        <f t="shared" si="1"/>
        <v>2089</v>
      </c>
      <c r="AK67" s="82">
        <v>1</v>
      </c>
      <c r="AL67" s="81"/>
      <c r="AM67" s="82"/>
      <c r="AO67" s="26" t="s">
        <v>238</v>
      </c>
      <c r="AP67" s="42">
        <v>52</v>
      </c>
      <c r="AQ67" s="87">
        <v>636.6</v>
      </c>
      <c r="AR67" s="84">
        <f t="shared" si="2"/>
        <v>2</v>
      </c>
      <c r="AS67" s="82">
        <f t="shared" si="3"/>
        <v>600</v>
      </c>
      <c r="AT67" s="82">
        <f t="shared" si="10"/>
        <v>600</v>
      </c>
    </row>
    <row r="68" spans="1:46" ht="13.5" customHeight="1">
      <c r="A68" s="85">
        <v>59</v>
      </c>
      <c r="B68" s="85" t="s">
        <v>123</v>
      </c>
      <c r="C68" s="122" t="s">
        <v>308</v>
      </c>
      <c r="D68" s="93" t="s">
        <v>309</v>
      </c>
      <c r="E68" s="94" t="s">
        <v>310</v>
      </c>
      <c r="F68" s="73">
        <v>1976</v>
      </c>
      <c r="G68" s="74">
        <v>9</v>
      </c>
      <c r="H68" s="75">
        <v>30491</v>
      </c>
      <c r="I68" s="75">
        <v>25990.8</v>
      </c>
      <c r="J68" s="73">
        <v>15292.4</v>
      </c>
      <c r="K68" s="86">
        <v>467</v>
      </c>
      <c r="L68" s="74">
        <v>13</v>
      </c>
      <c r="M68" s="74">
        <v>13</v>
      </c>
      <c r="N68" s="74">
        <v>0</v>
      </c>
      <c r="O68" s="74">
        <v>13</v>
      </c>
      <c r="P68" s="85">
        <v>0</v>
      </c>
      <c r="Q68" s="88">
        <v>4119.4</v>
      </c>
      <c r="R68" s="88">
        <v>0</v>
      </c>
      <c r="S68" s="88">
        <v>0</v>
      </c>
      <c r="T68" s="88">
        <v>3265.8</v>
      </c>
      <c r="U68" s="88">
        <v>3455.5</v>
      </c>
      <c r="V68" s="88">
        <v>0</v>
      </c>
      <c r="W68" s="88">
        <v>3767</v>
      </c>
      <c r="X68" s="78">
        <v>3767</v>
      </c>
      <c r="Y68" s="79">
        <v>61.4</v>
      </c>
      <c r="Z68" s="78">
        <v>3828.4</v>
      </c>
      <c r="AA68" s="80">
        <v>371</v>
      </c>
      <c r="AB68" s="78">
        <v>3457.4</v>
      </c>
      <c r="AC68" s="81">
        <v>2324</v>
      </c>
      <c r="AD68" s="81">
        <v>1048</v>
      </c>
      <c r="AE68" s="81">
        <v>563</v>
      </c>
      <c r="AF68" s="81">
        <f t="shared" si="9"/>
        <v>3935</v>
      </c>
      <c r="AG68" s="81">
        <v>14016</v>
      </c>
      <c r="AH68" s="81">
        <v>0</v>
      </c>
      <c r="AI68" s="81">
        <v>35</v>
      </c>
      <c r="AJ68" s="81">
        <f t="shared" si="1"/>
        <v>14051</v>
      </c>
      <c r="AK68" s="82"/>
      <c r="AL68" s="81"/>
      <c r="AM68" s="82"/>
      <c r="AO68" s="26" t="s">
        <v>242</v>
      </c>
      <c r="AP68" s="42">
        <v>218</v>
      </c>
      <c r="AQ68" s="87">
        <v>2027.6</v>
      </c>
      <c r="AR68" s="84">
        <f t="shared" si="2"/>
        <v>13</v>
      </c>
      <c r="AS68" s="82">
        <f t="shared" si="3"/>
        <v>3900</v>
      </c>
      <c r="AT68" s="82">
        <f t="shared" si="10"/>
        <v>3900</v>
      </c>
    </row>
    <row r="69" spans="1:46" ht="13.5" customHeight="1">
      <c r="A69" s="85">
        <v>60</v>
      </c>
      <c r="B69" s="92" t="s">
        <v>123</v>
      </c>
      <c r="C69" s="123"/>
      <c r="D69" s="93" t="s">
        <v>311</v>
      </c>
      <c r="E69" s="94" t="s">
        <v>312</v>
      </c>
      <c r="F69" s="73" t="s">
        <v>313</v>
      </c>
      <c r="G69" s="74">
        <v>9</v>
      </c>
      <c r="H69" s="75">
        <v>3527.1</v>
      </c>
      <c r="I69" s="75">
        <v>2404.1</v>
      </c>
      <c r="J69" s="124">
        <v>1610.7</v>
      </c>
      <c r="K69" s="125">
        <v>56</v>
      </c>
      <c r="L69" s="126">
        <v>1</v>
      </c>
      <c r="M69" s="127">
        <v>1</v>
      </c>
      <c r="N69" s="127">
        <v>0</v>
      </c>
      <c r="O69" s="127">
        <v>1</v>
      </c>
      <c r="P69" s="128"/>
      <c r="Q69" s="129"/>
      <c r="R69" s="129"/>
      <c r="S69" s="129"/>
      <c r="T69" s="130">
        <v>401.2</v>
      </c>
      <c r="U69" s="131">
        <v>265.4</v>
      </c>
      <c r="V69" s="131">
        <f>278.7-265.4</f>
        <v>13.300000000000011</v>
      </c>
      <c r="W69" s="131">
        <v>265.4</v>
      </c>
      <c r="X69" s="132">
        <f>W69+V69</f>
        <v>278.7</v>
      </c>
      <c r="Y69" s="133">
        <v>6.4</v>
      </c>
      <c r="Z69" s="134">
        <f>Y69+X69</f>
        <v>285.09999999999997</v>
      </c>
      <c r="AA69" s="132">
        <v>0</v>
      </c>
      <c r="AB69" s="134">
        <v>285.1</v>
      </c>
      <c r="AC69" s="135">
        <v>340</v>
      </c>
      <c r="AD69" s="135">
        <v>407</v>
      </c>
      <c r="AE69" s="135">
        <v>221</v>
      </c>
      <c r="AF69" s="81">
        <f t="shared" si="9"/>
        <v>968</v>
      </c>
      <c r="AG69" s="135">
        <v>2176</v>
      </c>
      <c r="AH69" s="135">
        <f>182+1677</f>
        <v>1859</v>
      </c>
      <c r="AI69" s="135">
        <v>0</v>
      </c>
      <c r="AJ69" s="81">
        <f t="shared" si="1"/>
        <v>4035</v>
      </c>
      <c r="AK69" s="82"/>
      <c r="AL69" s="81"/>
      <c r="AM69" s="82"/>
      <c r="AP69" s="42"/>
      <c r="AQ69" s="87"/>
      <c r="AR69" s="84">
        <f t="shared" si="2"/>
        <v>1</v>
      </c>
      <c r="AS69" s="82">
        <f t="shared" si="3"/>
        <v>300</v>
      </c>
      <c r="AT69" s="82">
        <f t="shared" si="10"/>
        <v>300</v>
      </c>
    </row>
    <row r="70" spans="1:46" ht="23.25" customHeight="1">
      <c r="A70" s="85">
        <f>A69+1</f>
        <v>61</v>
      </c>
      <c r="B70" s="85" t="s">
        <v>123</v>
      </c>
      <c r="C70" s="136" t="s">
        <v>314</v>
      </c>
      <c r="D70" s="93" t="s">
        <v>315</v>
      </c>
      <c r="E70" s="94" t="s">
        <v>316</v>
      </c>
      <c r="F70" s="88" t="s">
        <v>317</v>
      </c>
      <c r="G70" s="74">
        <v>14</v>
      </c>
      <c r="H70" s="75">
        <v>5648.5</v>
      </c>
      <c r="I70" s="75">
        <v>4723.4</v>
      </c>
      <c r="J70" s="124">
        <v>3187.8</v>
      </c>
      <c r="K70" s="125">
        <v>52</v>
      </c>
      <c r="L70" s="126">
        <v>1</v>
      </c>
      <c r="M70" s="126">
        <v>2</v>
      </c>
      <c r="N70" s="126">
        <v>0</v>
      </c>
      <c r="O70" s="126">
        <v>1</v>
      </c>
      <c r="P70" s="136">
        <v>4723.4</v>
      </c>
      <c r="Q70" s="130">
        <v>596.1</v>
      </c>
      <c r="R70" s="130">
        <v>414.2</v>
      </c>
      <c r="S70" s="130">
        <v>414.2</v>
      </c>
      <c r="T70" s="131">
        <v>400.1</v>
      </c>
      <c r="U70" s="131">
        <v>421.2</v>
      </c>
      <c r="V70" s="131">
        <v>211.4</v>
      </c>
      <c r="W70" s="131">
        <v>421.2</v>
      </c>
      <c r="X70" s="134">
        <v>632.6</v>
      </c>
      <c r="Y70" s="133">
        <v>4</v>
      </c>
      <c r="Z70" s="134">
        <v>636.6</v>
      </c>
      <c r="AA70" s="134">
        <v>211.4</v>
      </c>
      <c r="AB70" s="134">
        <v>425.2</v>
      </c>
      <c r="AC70" s="135">
        <v>1409.5</v>
      </c>
      <c r="AD70" s="135">
        <v>851.5</v>
      </c>
      <c r="AE70" s="135">
        <v>76.5</v>
      </c>
      <c r="AF70" s="81">
        <f t="shared" si="9"/>
        <v>2337.5</v>
      </c>
      <c r="AG70" s="135">
        <v>3816</v>
      </c>
      <c r="AH70" s="135">
        <v>0</v>
      </c>
      <c r="AI70" s="135">
        <v>0</v>
      </c>
      <c r="AJ70" s="81">
        <f t="shared" si="1"/>
        <v>3816</v>
      </c>
      <c r="AK70" s="82"/>
      <c r="AL70" s="81"/>
      <c r="AM70" s="82"/>
      <c r="AO70" s="26" t="s">
        <v>17</v>
      </c>
      <c r="AP70" s="26">
        <v>3798</v>
      </c>
      <c r="AQ70" s="87">
        <v>30878.5</v>
      </c>
      <c r="AR70" s="84">
        <f t="shared" si="2"/>
        <v>2</v>
      </c>
      <c r="AS70" s="82">
        <f t="shared" si="3"/>
        <v>600</v>
      </c>
      <c r="AT70" s="82">
        <f t="shared" si="10"/>
        <v>600</v>
      </c>
    </row>
    <row r="71" spans="1:46" ht="17.25" customHeight="1">
      <c r="A71" s="291">
        <v>62</v>
      </c>
      <c r="B71" s="259" t="s">
        <v>123</v>
      </c>
      <c r="C71" s="136" t="s">
        <v>318</v>
      </c>
      <c r="D71" s="137" t="s">
        <v>319</v>
      </c>
      <c r="E71" s="138" t="s">
        <v>320</v>
      </c>
      <c r="F71" s="292" t="s">
        <v>317</v>
      </c>
      <c r="G71" s="294">
        <v>12</v>
      </c>
      <c r="H71" s="139">
        <v>3591.4</v>
      </c>
      <c r="I71" s="285">
        <v>3553.3</v>
      </c>
      <c r="J71" s="140">
        <v>2542.7</v>
      </c>
      <c r="K71" s="141">
        <v>2</v>
      </c>
      <c r="L71" s="142">
        <v>1</v>
      </c>
      <c r="M71" s="126">
        <v>2</v>
      </c>
      <c r="N71" s="143">
        <v>0</v>
      </c>
      <c r="O71" s="143">
        <v>1</v>
      </c>
      <c r="P71" s="144">
        <v>3553.3</v>
      </c>
      <c r="Q71" s="130">
        <v>540.1</v>
      </c>
      <c r="R71" s="145">
        <v>414.2</v>
      </c>
      <c r="S71" s="130">
        <v>414.2</v>
      </c>
      <c r="T71" s="146">
        <v>385</v>
      </c>
      <c r="U71" s="131">
        <v>433.6</v>
      </c>
      <c r="V71" s="146">
        <v>590</v>
      </c>
      <c r="W71" s="131">
        <v>510.4</v>
      </c>
      <c r="X71" s="147">
        <v>1100.4</v>
      </c>
      <c r="Y71" s="133">
        <v>4</v>
      </c>
      <c r="Z71" s="147">
        <v>1104.4</v>
      </c>
      <c r="AA71" s="132">
        <v>590</v>
      </c>
      <c r="AB71" s="147">
        <v>514.4</v>
      </c>
      <c r="AC71" s="135">
        <v>264</v>
      </c>
      <c r="AD71" s="148">
        <v>271</v>
      </c>
      <c r="AE71" s="135">
        <v>325</v>
      </c>
      <c r="AF71" s="81">
        <f t="shared" si="9"/>
        <v>860</v>
      </c>
      <c r="AG71" s="135">
        <v>1056</v>
      </c>
      <c r="AH71" s="148">
        <v>0</v>
      </c>
      <c r="AI71" s="135">
        <v>0</v>
      </c>
      <c r="AJ71" s="81">
        <f t="shared" si="1"/>
        <v>1056</v>
      </c>
      <c r="AK71" s="149"/>
      <c r="AL71" s="81"/>
      <c r="AM71" s="82"/>
      <c r="AP71" s="42">
        <v>3798</v>
      </c>
      <c r="AQ71" s="87">
        <v>30878.5</v>
      </c>
      <c r="AR71" s="84">
        <f t="shared" si="2"/>
        <v>2</v>
      </c>
      <c r="AS71" s="82">
        <f t="shared" si="3"/>
        <v>600</v>
      </c>
      <c r="AT71" s="82">
        <f t="shared" si="10"/>
        <v>600</v>
      </c>
    </row>
    <row r="72" spans="1:46" ht="10.5" customHeight="1">
      <c r="A72" s="258"/>
      <c r="B72" s="260"/>
      <c r="C72" s="122"/>
      <c r="D72" s="150"/>
      <c r="E72" s="151"/>
      <c r="F72" s="293"/>
      <c r="G72" s="295"/>
      <c r="H72" s="152"/>
      <c r="I72" s="286"/>
      <c r="J72" s="153"/>
      <c r="K72" s="154">
        <v>136</v>
      </c>
      <c r="L72" s="155"/>
      <c r="M72" s="115"/>
      <c r="N72" s="156"/>
      <c r="O72" s="156"/>
      <c r="P72" s="157"/>
      <c r="Q72" s="117"/>
      <c r="R72" s="158"/>
      <c r="S72" s="117"/>
      <c r="T72" s="159"/>
      <c r="U72" s="160"/>
      <c r="V72" s="159"/>
      <c r="W72" s="160"/>
      <c r="X72" s="161"/>
      <c r="Y72" s="119"/>
      <c r="Z72" s="161"/>
      <c r="AA72" s="120"/>
      <c r="AB72" s="161"/>
      <c r="AC72" s="121"/>
      <c r="AD72" s="162"/>
      <c r="AE72" s="121"/>
      <c r="AF72" s="81">
        <f t="shared" si="9"/>
        <v>0</v>
      </c>
      <c r="AG72" s="121"/>
      <c r="AH72" s="162"/>
      <c r="AI72" s="121"/>
      <c r="AJ72" s="81">
        <f t="shared" si="1"/>
        <v>0</v>
      </c>
      <c r="AK72" s="149"/>
      <c r="AL72" s="81"/>
      <c r="AM72" s="82"/>
      <c r="AP72" s="42"/>
      <c r="AQ72" s="87"/>
      <c r="AR72" s="84"/>
      <c r="AS72" s="82">
        <f t="shared" si="3"/>
        <v>0</v>
      </c>
      <c r="AT72" s="82">
        <f t="shared" si="10"/>
        <v>0</v>
      </c>
    </row>
    <row r="73" spans="1:46" ht="24" customHeight="1">
      <c r="A73" s="85">
        <v>63</v>
      </c>
      <c r="B73" s="85" t="s">
        <v>123</v>
      </c>
      <c r="C73" s="122" t="s">
        <v>321</v>
      </c>
      <c r="D73" s="93" t="s">
        <v>322</v>
      </c>
      <c r="E73" s="94" t="s">
        <v>323</v>
      </c>
      <c r="F73" s="88" t="s">
        <v>317</v>
      </c>
      <c r="G73" s="74">
        <v>9</v>
      </c>
      <c r="H73" s="75">
        <v>3465.5</v>
      </c>
      <c r="I73" s="75">
        <v>3188.4</v>
      </c>
      <c r="J73" s="163">
        <v>2051</v>
      </c>
      <c r="K73" s="76">
        <v>34</v>
      </c>
      <c r="L73" s="115">
        <v>1</v>
      </c>
      <c r="M73" s="115">
        <v>1</v>
      </c>
      <c r="N73" s="115">
        <v>0</v>
      </c>
      <c r="O73" s="115">
        <v>1</v>
      </c>
      <c r="P73" s="122">
        <v>3188.4</v>
      </c>
      <c r="Q73" s="117">
        <v>539.7</v>
      </c>
      <c r="R73" s="117">
        <v>415.7</v>
      </c>
      <c r="S73" s="117">
        <v>415.7</v>
      </c>
      <c r="T73" s="160">
        <v>397.2</v>
      </c>
      <c r="U73" s="160">
        <v>222.7</v>
      </c>
      <c r="V73" s="160">
        <v>49.8</v>
      </c>
      <c r="W73" s="160">
        <v>222.7</v>
      </c>
      <c r="X73" s="118">
        <v>272.5</v>
      </c>
      <c r="Y73" s="119">
        <v>4</v>
      </c>
      <c r="Z73" s="118">
        <v>276.5</v>
      </c>
      <c r="AA73" s="120">
        <v>49.8</v>
      </c>
      <c r="AB73" s="118">
        <v>226.7</v>
      </c>
      <c r="AC73" s="121">
        <v>228</v>
      </c>
      <c r="AD73" s="121">
        <v>752</v>
      </c>
      <c r="AE73" s="121">
        <v>108</v>
      </c>
      <c r="AF73" s="81">
        <f t="shared" si="9"/>
        <v>1088</v>
      </c>
      <c r="AG73" s="121">
        <v>1513</v>
      </c>
      <c r="AH73" s="121">
        <v>0</v>
      </c>
      <c r="AI73" s="121">
        <v>0</v>
      </c>
      <c r="AJ73" s="81">
        <f aca="true" t="shared" si="11" ref="AJ73:AJ78">SUM(AG73:AI73)</f>
        <v>1513</v>
      </c>
      <c r="AK73" s="82"/>
      <c r="AL73" s="81"/>
      <c r="AM73" s="82"/>
      <c r="AR73" s="84">
        <f aca="true" t="shared" si="12" ref="AR73:AR101">SUM(M73:N73)</f>
        <v>1</v>
      </c>
      <c r="AS73" s="82">
        <f>60*AR73*5</f>
        <v>300</v>
      </c>
      <c r="AT73" s="82">
        <f t="shared" si="10"/>
        <v>300</v>
      </c>
    </row>
    <row r="74" spans="1:46" ht="21" customHeight="1">
      <c r="A74" s="85">
        <v>64</v>
      </c>
      <c r="B74" s="85" t="s">
        <v>123</v>
      </c>
      <c r="C74" s="70" t="s">
        <v>324</v>
      </c>
      <c r="D74" s="93" t="s">
        <v>325</v>
      </c>
      <c r="E74" s="94" t="s">
        <v>326</v>
      </c>
      <c r="F74" s="88" t="s">
        <v>317</v>
      </c>
      <c r="G74" s="74">
        <v>9</v>
      </c>
      <c r="H74" s="75">
        <v>3199.8</v>
      </c>
      <c r="I74" s="75">
        <v>3199.8</v>
      </c>
      <c r="J74" s="73">
        <v>1899.4</v>
      </c>
      <c r="K74" s="86">
        <v>34</v>
      </c>
      <c r="L74" s="74">
        <v>1</v>
      </c>
      <c r="M74" s="74">
        <v>1</v>
      </c>
      <c r="N74" s="74">
        <v>0</v>
      </c>
      <c r="O74" s="74">
        <v>1</v>
      </c>
      <c r="P74" s="70">
        <v>3199.8</v>
      </c>
      <c r="Q74" s="88">
        <v>573.9</v>
      </c>
      <c r="R74" s="88">
        <v>415.7</v>
      </c>
      <c r="S74" s="88">
        <v>415.7</v>
      </c>
      <c r="T74" s="89">
        <v>398.4</v>
      </c>
      <c r="U74" s="89">
        <v>253</v>
      </c>
      <c r="V74" s="89">
        <v>82.4</v>
      </c>
      <c r="W74" s="89">
        <v>253</v>
      </c>
      <c r="X74" s="80">
        <v>335.4</v>
      </c>
      <c r="Y74" s="79">
        <v>4</v>
      </c>
      <c r="Z74" s="78">
        <v>339.4</v>
      </c>
      <c r="AA74" s="80">
        <v>82.4</v>
      </c>
      <c r="AB74" s="78">
        <v>257</v>
      </c>
      <c r="AC74" s="81">
        <v>440</v>
      </c>
      <c r="AD74" s="81">
        <v>312</v>
      </c>
      <c r="AE74" s="81">
        <v>119</v>
      </c>
      <c r="AF74" s="81">
        <f t="shared" si="9"/>
        <v>871</v>
      </c>
      <c r="AG74" s="81">
        <v>767</v>
      </c>
      <c r="AH74" s="81">
        <v>134</v>
      </c>
      <c r="AI74" s="81">
        <v>0</v>
      </c>
      <c r="AJ74" s="81">
        <f t="shared" si="11"/>
        <v>901</v>
      </c>
      <c r="AK74" s="82"/>
      <c r="AL74" s="81"/>
      <c r="AM74" s="82"/>
      <c r="AR74" s="84">
        <f t="shared" si="12"/>
        <v>1</v>
      </c>
      <c r="AS74" s="82">
        <f>60*AR74*5</f>
        <v>300</v>
      </c>
      <c r="AT74" s="82">
        <f t="shared" si="10"/>
        <v>300</v>
      </c>
    </row>
    <row r="75" spans="1:46" ht="22.5" customHeight="1">
      <c r="A75" s="85">
        <v>65</v>
      </c>
      <c r="B75" s="85" t="s">
        <v>123</v>
      </c>
      <c r="C75" s="70" t="s">
        <v>327</v>
      </c>
      <c r="D75" s="93" t="s">
        <v>328</v>
      </c>
      <c r="E75" s="94" t="s">
        <v>329</v>
      </c>
      <c r="F75" s="88" t="s">
        <v>317</v>
      </c>
      <c r="G75" s="74">
        <v>12</v>
      </c>
      <c r="H75" s="75">
        <v>4786.4</v>
      </c>
      <c r="I75" s="75">
        <v>4174.1</v>
      </c>
      <c r="J75" s="73">
        <v>2806.8</v>
      </c>
      <c r="K75" s="86">
        <v>46</v>
      </c>
      <c r="L75" s="74">
        <v>1</v>
      </c>
      <c r="M75" s="74">
        <v>2</v>
      </c>
      <c r="N75" s="74">
        <v>0</v>
      </c>
      <c r="O75" s="74">
        <v>1</v>
      </c>
      <c r="P75" s="70">
        <v>4174.1</v>
      </c>
      <c r="Q75" s="88">
        <v>592.9</v>
      </c>
      <c r="R75" s="88">
        <v>411.3</v>
      </c>
      <c r="S75" s="88">
        <v>411.3</v>
      </c>
      <c r="T75" s="89">
        <v>411.3</v>
      </c>
      <c r="U75" s="89">
        <v>356.4</v>
      </c>
      <c r="V75" s="89">
        <v>219</v>
      </c>
      <c r="W75" s="89">
        <v>356.4</v>
      </c>
      <c r="X75" s="78">
        <v>575.4</v>
      </c>
      <c r="Y75" s="79">
        <v>4</v>
      </c>
      <c r="Z75" s="78">
        <v>579.4</v>
      </c>
      <c r="AA75" s="80">
        <v>219</v>
      </c>
      <c r="AB75" s="78">
        <v>360.4</v>
      </c>
      <c r="AC75" s="81">
        <v>1409.5</v>
      </c>
      <c r="AD75" s="81">
        <v>851.5</v>
      </c>
      <c r="AE75" s="81">
        <v>76.5</v>
      </c>
      <c r="AF75" s="81">
        <f t="shared" si="9"/>
        <v>2337.5</v>
      </c>
      <c r="AG75" s="81">
        <v>3816</v>
      </c>
      <c r="AH75" s="81">
        <v>0</v>
      </c>
      <c r="AI75" s="81">
        <v>0</v>
      </c>
      <c r="AJ75" s="81">
        <f t="shared" si="11"/>
        <v>3816</v>
      </c>
      <c r="AK75" s="82"/>
      <c r="AL75" s="81"/>
      <c r="AM75" s="82"/>
      <c r="AR75" s="84">
        <f t="shared" si="12"/>
        <v>2</v>
      </c>
      <c r="AS75" s="82">
        <f>60*AR75*5</f>
        <v>600</v>
      </c>
      <c r="AT75" s="82">
        <f t="shared" si="10"/>
        <v>600</v>
      </c>
    </row>
    <row r="76" spans="1:46" ht="12" customHeight="1">
      <c r="A76" s="92">
        <v>66</v>
      </c>
      <c r="B76" s="92" t="s">
        <v>123</v>
      </c>
      <c r="C76" s="92" t="s">
        <v>330</v>
      </c>
      <c r="D76" s="93" t="s">
        <v>331</v>
      </c>
      <c r="E76" s="94" t="s">
        <v>332</v>
      </c>
      <c r="F76" s="73">
        <v>1977</v>
      </c>
      <c r="G76" s="74">
        <v>9</v>
      </c>
      <c r="H76" s="75">
        <v>35711.9</v>
      </c>
      <c r="I76" s="75">
        <v>30134.9</v>
      </c>
      <c r="J76" s="73">
        <v>17735.4</v>
      </c>
      <c r="K76" s="86">
        <v>537</v>
      </c>
      <c r="L76" s="74">
        <v>15</v>
      </c>
      <c r="M76" s="74">
        <v>15</v>
      </c>
      <c r="N76" s="74">
        <v>0</v>
      </c>
      <c r="O76" s="74">
        <v>15</v>
      </c>
      <c r="P76" s="85">
        <v>0</v>
      </c>
      <c r="Q76" s="88">
        <v>4821.9</v>
      </c>
      <c r="R76" s="88">
        <v>0</v>
      </c>
      <c r="S76" s="88">
        <v>0</v>
      </c>
      <c r="T76" s="88">
        <v>3666.6</v>
      </c>
      <c r="U76" s="88">
        <v>4240.7</v>
      </c>
      <c r="V76" s="88">
        <v>0</v>
      </c>
      <c r="W76" s="88">
        <v>4571.5</v>
      </c>
      <c r="X76" s="78">
        <v>4571.5</v>
      </c>
      <c r="Y76" s="79">
        <v>66.6</v>
      </c>
      <c r="Z76" s="78">
        <v>4638.1</v>
      </c>
      <c r="AA76" s="80">
        <v>490</v>
      </c>
      <c r="AB76" s="78">
        <v>4148.1</v>
      </c>
      <c r="AC76" s="81">
        <v>1578</v>
      </c>
      <c r="AD76" s="81">
        <v>1366</v>
      </c>
      <c r="AE76" s="81">
        <v>607</v>
      </c>
      <c r="AF76" s="81">
        <f t="shared" si="9"/>
        <v>3551</v>
      </c>
      <c r="AG76" s="81">
        <v>13734</v>
      </c>
      <c r="AH76" s="81">
        <v>266</v>
      </c>
      <c r="AI76" s="81">
        <v>80</v>
      </c>
      <c r="AJ76" s="81">
        <f t="shared" si="11"/>
        <v>14080</v>
      </c>
      <c r="AK76" s="82"/>
      <c r="AL76" s="81"/>
      <c r="AM76" s="82"/>
      <c r="AR76" s="84">
        <f t="shared" si="12"/>
        <v>15</v>
      </c>
      <c r="AS76" s="82">
        <f>60*AR76*5</f>
        <v>4500</v>
      </c>
      <c r="AT76" s="82">
        <f t="shared" si="10"/>
        <v>4500</v>
      </c>
    </row>
    <row r="77" spans="1:46" s="102" customFormat="1" ht="15" customHeight="1">
      <c r="A77" s="287" t="s">
        <v>333</v>
      </c>
      <c r="B77" s="288"/>
      <c r="C77" s="288"/>
      <c r="D77" s="288"/>
      <c r="E77" s="288"/>
      <c r="F77" s="164"/>
      <c r="G77" s="165"/>
      <c r="H77" s="99">
        <f>SUM(H61:H76)</f>
        <v>249985.49999999997</v>
      </c>
      <c r="I77" s="99">
        <f aca="true" t="shared" si="13" ref="I77:AI77">SUM(I61:I76)</f>
        <v>211865.59999999998</v>
      </c>
      <c r="J77" s="99">
        <f t="shared" si="13"/>
        <v>127882.79999999999</v>
      </c>
      <c r="K77" s="100">
        <f>SUM(K61:K76)-K72</f>
        <v>3814</v>
      </c>
      <c r="L77" s="100">
        <f t="shared" si="13"/>
        <v>137</v>
      </c>
      <c r="M77" s="100">
        <f t="shared" si="13"/>
        <v>79</v>
      </c>
      <c r="N77" s="100">
        <f t="shared" si="13"/>
        <v>2</v>
      </c>
      <c r="O77" s="166">
        <f t="shared" si="13"/>
        <v>136</v>
      </c>
      <c r="P77" s="167">
        <f t="shared" si="13"/>
        <v>30229.4</v>
      </c>
      <c r="Q77" s="167">
        <f t="shared" si="13"/>
        <v>36711.8</v>
      </c>
      <c r="R77" s="167">
        <f t="shared" si="13"/>
        <v>2071.1</v>
      </c>
      <c r="S77" s="167">
        <f t="shared" si="13"/>
        <v>2071.1</v>
      </c>
      <c r="T77" s="167">
        <f t="shared" si="13"/>
        <v>28979.899999999998</v>
      </c>
      <c r="U77" s="167">
        <f t="shared" si="13"/>
        <v>25921.000000000004</v>
      </c>
      <c r="V77" s="167">
        <f t="shared" si="13"/>
        <v>3026.7000000000003</v>
      </c>
      <c r="W77" s="167">
        <f t="shared" si="13"/>
        <v>27709.100000000006</v>
      </c>
      <c r="X77" s="167">
        <f t="shared" si="13"/>
        <v>30735.800000000003</v>
      </c>
      <c r="Y77" s="167">
        <f t="shared" si="13"/>
        <v>427.79999999999995</v>
      </c>
      <c r="Z77" s="167">
        <f t="shared" si="13"/>
        <v>31163.600000000006</v>
      </c>
      <c r="AA77" s="167">
        <f t="shared" si="13"/>
        <v>3043.7300000000005</v>
      </c>
      <c r="AB77" s="167">
        <f t="shared" si="13"/>
        <v>28119.90000000001</v>
      </c>
      <c r="AC77" s="166">
        <f t="shared" si="13"/>
        <v>26884</v>
      </c>
      <c r="AD77" s="166">
        <f t="shared" si="13"/>
        <v>14404</v>
      </c>
      <c r="AE77" s="166">
        <f t="shared" si="13"/>
        <v>6221</v>
      </c>
      <c r="AF77" s="166">
        <f t="shared" si="13"/>
        <v>47509</v>
      </c>
      <c r="AG77" s="166">
        <f t="shared" si="13"/>
        <v>111106</v>
      </c>
      <c r="AH77" s="166">
        <f t="shared" si="13"/>
        <v>4997</v>
      </c>
      <c r="AI77" s="166">
        <f t="shared" si="13"/>
        <v>826</v>
      </c>
      <c r="AJ77" s="168">
        <f t="shared" si="11"/>
        <v>116929</v>
      </c>
      <c r="AK77" s="169">
        <v>2</v>
      </c>
      <c r="AL77" s="170">
        <v>5</v>
      </c>
      <c r="AM77" s="170">
        <v>0</v>
      </c>
      <c r="AR77" s="100">
        <f>SUM(AR61:AR76)</f>
        <v>81</v>
      </c>
      <c r="AS77" s="100">
        <f>SUM(AS61:AS76)</f>
        <v>24300</v>
      </c>
      <c r="AT77" s="100">
        <f>SUM(AT61:AT76)</f>
        <v>24300</v>
      </c>
    </row>
    <row r="78" spans="1:46" s="102" customFormat="1" ht="11.25" customHeight="1" hidden="1">
      <c r="A78" s="171"/>
      <c r="B78" s="172"/>
      <c r="C78" s="172"/>
      <c r="D78" s="172"/>
      <c r="E78" s="172"/>
      <c r="F78" s="173"/>
      <c r="G78" s="174"/>
      <c r="H78" s="175"/>
      <c r="I78" s="176"/>
      <c r="J78" s="177"/>
      <c r="K78" s="178">
        <f>K72</f>
        <v>136</v>
      </c>
      <c r="L78" s="179" t="s">
        <v>334</v>
      </c>
      <c r="M78" s="174"/>
      <c r="N78" s="180"/>
      <c r="O78" s="181"/>
      <c r="P78" s="182"/>
      <c r="Q78" s="183"/>
      <c r="R78" s="183"/>
      <c r="S78" s="183"/>
      <c r="T78" s="182"/>
      <c r="U78" s="182"/>
      <c r="V78" s="182"/>
      <c r="W78" s="182"/>
      <c r="X78" s="184"/>
      <c r="Y78" s="185"/>
      <c r="Z78" s="186"/>
      <c r="AA78" s="186"/>
      <c r="AB78" s="187"/>
      <c r="AC78" s="185"/>
      <c r="AD78" s="186"/>
      <c r="AE78" s="184"/>
      <c r="AF78" s="185"/>
      <c r="AG78" s="186"/>
      <c r="AH78" s="184"/>
      <c r="AI78" s="185"/>
      <c r="AJ78" s="121">
        <f t="shared" si="11"/>
        <v>0</v>
      </c>
      <c r="AK78" s="188"/>
      <c r="AL78" s="189"/>
      <c r="AM78" s="189"/>
      <c r="AR78" s="84">
        <f t="shared" si="12"/>
        <v>0</v>
      </c>
      <c r="AS78" s="82">
        <f>60*AR78*12</f>
        <v>0</v>
      </c>
      <c r="AT78" s="190"/>
    </row>
    <row r="79" spans="1:46" ht="12.75" customHeight="1">
      <c r="A79" s="111">
        <v>67</v>
      </c>
      <c r="B79" s="111" t="s">
        <v>123</v>
      </c>
      <c r="C79" s="70" t="s">
        <v>335</v>
      </c>
      <c r="D79" s="112" t="s">
        <v>336</v>
      </c>
      <c r="E79" s="113" t="s">
        <v>337</v>
      </c>
      <c r="F79" s="114">
        <v>1986</v>
      </c>
      <c r="G79" s="115">
        <v>5</v>
      </c>
      <c r="H79" s="116">
        <v>26857.9</v>
      </c>
      <c r="I79" s="191">
        <v>23285.2</v>
      </c>
      <c r="J79" s="114">
        <v>15183.8</v>
      </c>
      <c r="K79" s="76">
        <v>459</v>
      </c>
      <c r="L79" s="115">
        <v>34</v>
      </c>
      <c r="M79" s="115">
        <v>0</v>
      </c>
      <c r="N79" s="115">
        <v>0</v>
      </c>
      <c r="O79" s="115">
        <v>34</v>
      </c>
      <c r="P79" s="111">
        <v>0</v>
      </c>
      <c r="Q79" s="117">
        <v>5918.5</v>
      </c>
      <c r="R79" s="117">
        <v>0</v>
      </c>
      <c r="S79" s="117">
        <v>0</v>
      </c>
      <c r="T79" s="117">
        <v>4773.5</v>
      </c>
      <c r="U79" s="117">
        <v>2267.3</v>
      </c>
      <c r="V79" s="117">
        <v>232.4</v>
      </c>
      <c r="W79" s="117">
        <v>2713.4</v>
      </c>
      <c r="X79" s="118">
        <v>2945.8</v>
      </c>
      <c r="Y79" s="119">
        <v>50.6</v>
      </c>
      <c r="Z79" s="118">
        <v>2996.4</v>
      </c>
      <c r="AA79" s="120">
        <v>168</v>
      </c>
      <c r="AB79" s="118">
        <v>2828.4</v>
      </c>
      <c r="AC79" s="121">
        <v>6155</v>
      </c>
      <c r="AD79" s="121">
        <v>4452</v>
      </c>
      <c r="AE79" s="121">
        <v>715</v>
      </c>
      <c r="AF79" s="81">
        <f aca="true" t="shared" si="14" ref="AF79:AF101">SUM(AC79:AE79)</f>
        <v>11322</v>
      </c>
      <c r="AG79" s="121">
        <v>27911</v>
      </c>
      <c r="AH79" s="121">
        <v>696</v>
      </c>
      <c r="AI79" s="121">
        <v>292</v>
      </c>
      <c r="AJ79" s="121">
        <v>28899</v>
      </c>
      <c r="AK79" s="192"/>
      <c r="AL79" s="121"/>
      <c r="AM79" s="192"/>
      <c r="AO79" s="55"/>
      <c r="AP79" s="55" t="s">
        <v>100</v>
      </c>
      <c r="AQ79" s="289" t="s">
        <v>101</v>
      </c>
      <c r="AR79" s="84">
        <f t="shared" si="12"/>
        <v>0</v>
      </c>
      <c r="AS79" s="82">
        <f aca="true" t="shared" si="15" ref="AS79:AS101">60*AR79*5</f>
        <v>0</v>
      </c>
      <c r="AT79" s="82">
        <f aca="true" t="shared" si="16" ref="AT79:AT101">SUM(AR79*60*5)</f>
        <v>0</v>
      </c>
    </row>
    <row r="80" spans="1:46" ht="12.75" customHeight="1">
      <c r="A80" s="111">
        <f>A79+1</f>
        <v>68</v>
      </c>
      <c r="B80" s="85" t="s">
        <v>123</v>
      </c>
      <c r="C80" s="70" t="s">
        <v>338</v>
      </c>
      <c r="D80" s="71" t="s">
        <v>339</v>
      </c>
      <c r="E80" s="72" t="s">
        <v>340</v>
      </c>
      <c r="F80" s="73">
        <v>1976</v>
      </c>
      <c r="G80" s="74">
        <v>5</v>
      </c>
      <c r="H80" s="75">
        <v>10437.1</v>
      </c>
      <c r="I80" s="77">
        <v>9209.1</v>
      </c>
      <c r="J80" s="73">
        <v>5903.9</v>
      </c>
      <c r="K80" s="86">
        <v>203</v>
      </c>
      <c r="L80" s="74">
        <v>14</v>
      </c>
      <c r="M80" s="115">
        <v>0</v>
      </c>
      <c r="N80" s="115">
        <v>0</v>
      </c>
      <c r="O80" s="74">
        <v>14</v>
      </c>
      <c r="P80" s="111">
        <v>0</v>
      </c>
      <c r="Q80" s="88">
        <v>2406.1</v>
      </c>
      <c r="R80" s="117">
        <v>0</v>
      </c>
      <c r="S80" s="117">
        <v>0</v>
      </c>
      <c r="T80" s="88">
        <v>1898.4</v>
      </c>
      <c r="U80" s="88">
        <v>802.7</v>
      </c>
      <c r="V80" s="88">
        <v>70.2</v>
      </c>
      <c r="W80" s="88">
        <v>1341.4</v>
      </c>
      <c r="X80" s="78">
        <v>1411.6</v>
      </c>
      <c r="Y80" s="79">
        <v>19.9</v>
      </c>
      <c r="Z80" s="78">
        <v>1431.5</v>
      </c>
      <c r="AA80" s="80">
        <v>48</v>
      </c>
      <c r="AB80" s="78">
        <v>1383.5</v>
      </c>
      <c r="AC80" s="81">
        <v>2199</v>
      </c>
      <c r="AD80" s="81">
        <v>1272</v>
      </c>
      <c r="AE80" s="81">
        <v>527</v>
      </c>
      <c r="AF80" s="81">
        <f t="shared" si="14"/>
        <v>3998</v>
      </c>
      <c r="AG80" s="81">
        <v>15966</v>
      </c>
      <c r="AH80" s="81">
        <v>100</v>
      </c>
      <c r="AI80" s="81">
        <v>60</v>
      </c>
      <c r="AJ80" s="81">
        <v>16126</v>
      </c>
      <c r="AK80" s="82"/>
      <c r="AL80" s="81">
        <v>1</v>
      </c>
      <c r="AM80" s="82"/>
      <c r="AO80" s="55"/>
      <c r="AP80" s="55"/>
      <c r="AQ80" s="289"/>
      <c r="AR80" s="84">
        <f t="shared" si="12"/>
        <v>0</v>
      </c>
      <c r="AS80" s="82">
        <f t="shared" si="15"/>
        <v>0</v>
      </c>
      <c r="AT80" s="82">
        <f t="shared" si="16"/>
        <v>0</v>
      </c>
    </row>
    <row r="81" spans="1:46" ht="12" customHeight="1">
      <c r="A81" s="111">
        <f aca="true" t="shared" si="17" ref="A81:A101">A80+1</f>
        <v>69</v>
      </c>
      <c r="B81" s="85" t="s">
        <v>123</v>
      </c>
      <c r="C81" s="70" t="s">
        <v>341</v>
      </c>
      <c r="D81" s="71" t="s">
        <v>342</v>
      </c>
      <c r="E81" s="72" t="s">
        <v>343</v>
      </c>
      <c r="F81" s="73">
        <v>1976</v>
      </c>
      <c r="G81" s="74">
        <v>5</v>
      </c>
      <c r="H81" s="75">
        <v>9660</v>
      </c>
      <c r="I81" s="77">
        <v>8391.5</v>
      </c>
      <c r="J81" s="73">
        <v>5391.3</v>
      </c>
      <c r="K81" s="86">
        <v>178</v>
      </c>
      <c r="L81" s="74">
        <v>12</v>
      </c>
      <c r="M81" s="115">
        <v>0</v>
      </c>
      <c r="N81" s="115">
        <v>0</v>
      </c>
      <c r="O81" s="74">
        <v>12</v>
      </c>
      <c r="P81" s="111">
        <v>0</v>
      </c>
      <c r="Q81" s="88">
        <v>2198.9</v>
      </c>
      <c r="R81" s="117">
        <v>0</v>
      </c>
      <c r="S81" s="117">
        <v>0</v>
      </c>
      <c r="T81" s="88">
        <v>1744</v>
      </c>
      <c r="U81" s="88">
        <v>894.2</v>
      </c>
      <c r="V81" s="88">
        <v>117.6</v>
      </c>
      <c r="W81" s="88">
        <v>1060.5</v>
      </c>
      <c r="X81" s="78">
        <v>1178.1</v>
      </c>
      <c r="Y81" s="79">
        <v>16.8</v>
      </c>
      <c r="Z81" s="78">
        <v>1194.9</v>
      </c>
      <c r="AA81" s="80">
        <v>96</v>
      </c>
      <c r="AB81" s="78">
        <v>1098.9</v>
      </c>
      <c r="AC81" s="81">
        <v>750</v>
      </c>
      <c r="AD81" s="81">
        <v>848</v>
      </c>
      <c r="AE81" s="81">
        <v>445</v>
      </c>
      <c r="AF81" s="81">
        <f t="shared" si="14"/>
        <v>2043</v>
      </c>
      <c r="AG81" s="81">
        <v>6314</v>
      </c>
      <c r="AH81" s="81">
        <v>540</v>
      </c>
      <c r="AI81" s="81">
        <v>70</v>
      </c>
      <c r="AJ81" s="81">
        <v>6924</v>
      </c>
      <c r="AK81" s="82"/>
      <c r="AL81" s="81">
        <v>1</v>
      </c>
      <c r="AM81" s="82"/>
      <c r="AO81" s="55" t="s">
        <v>222</v>
      </c>
      <c r="AP81" s="42">
        <v>2518</v>
      </c>
      <c r="AQ81" s="87">
        <v>16042</v>
      </c>
      <c r="AR81" s="84">
        <f t="shared" si="12"/>
        <v>0</v>
      </c>
      <c r="AS81" s="82">
        <f t="shared" si="15"/>
        <v>0</v>
      </c>
      <c r="AT81" s="82">
        <f t="shared" si="16"/>
        <v>0</v>
      </c>
    </row>
    <row r="82" spans="1:46" ht="14.25" customHeight="1">
      <c r="A82" s="111">
        <f t="shared" si="17"/>
        <v>70</v>
      </c>
      <c r="B82" s="92" t="s">
        <v>123</v>
      </c>
      <c r="C82" s="92" t="s">
        <v>344</v>
      </c>
      <c r="D82" s="93" t="s">
        <v>345</v>
      </c>
      <c r="E82" s="94" t="s">
        <v>346</v>
      </c>
      <c r="F82" s="73">
        <v>1987</v>
      </c>
      <c r="G82" s="74">
        <v>16</v>
      </c>
      <c r="H82" s="75">
        <v>7376.9</v>
      </c>
      <c r="I82" s="77">
        <v>5774.6</v>
      </c>
      <c r="J82" s="73">
        <v>3217.1</v>
      </c>
      <c r="K82" s="86">
        <v>111</v>
      </c>
      <c r="L82" s="74">
        <v>1</v>
      </c>
      <c r="M82" s="74">
        <v>1</v>
      </c>
      <c r="N82" s="74">
        <v>1</v>
      </c>
      <c r="O82" s="74">
        <v>1</v>
      </c>
      <c r="P82" s="77">
        <v>5774.6</v>
      </c>
      <c r="Q82" s="75">
        <v>617.5</v>
      </c>
      <c r="R82" s="77">
        <v>0</v>
      </c>
      <c r="S82" s="77">
        <v>0</v>
      </c>
      <c r="T82" s="75">
        <v>440.5</v>
      </c>
      <c r="U82" s="75">
        <v>161.7</v>
      </c>
      <c r="V82" s="75">
        <v>778.9</v>
      </c>
      <c r="W82" s="75">
        <v>284.8</v>
      </c>
      <c r="X82" s="78">
        <v>1063.7</v>
      </c>
      <c r="Y82" s="79">
        <v>5.8</v>
      </c>
      <c r="Z82" s="78">
        <v>1069.5</v>
      </c>
      <c r="AA82" s="78">
        <v>165.3</v>
      </c>
      <c r="AB82" s="78">
        <v>904.2</v>
      </c>
      <c r="AC82" s="81">
        <v>1547</v>
      </c>
      <c r="AD82" s="81">
        <v>654</v>
      </c>
      <c r="AE82" s="81">
        <v>129</v>
      </c>
      <c r="AF82" s="81">
        <f t="shared" si="14"/>
        <v>2330</v>
      </c>
      <c r="AG82" s="81">
        <v>6956</v>
      </c>
      <c r="AH82" s="81">
        <v>0</v>
      </c>
      <c r="AI82" s="81">
        <v>80</v>
      </c>
      <c r="AJ82" s="81">
        <v>7036</v>
      </c>
      <c r="AK82" s="82">
        <v>1</v>
      </c>
      <c r="AL82" s="81"/>
      <c r="AM82" s="82"/>
      <c r="AO82" s="26" t="s">
        <v>226</v>
      </c>
      <c r="AP82" s="42">
        <v>1903</v>
      </c>
      <c r="AQ82" s="87">
        <v>17068.5</v>
      </c>
      <c r="AR82" s="84">
        <f t="shared" si="12"/>
        <v>2</v>
      </c>
      <c r="AS82" s="82">
        <f t="shared" si="15"/>
        <v>600</v>
      </c>
      <c r="AT82" s="82">
        <f t="shared" si="16"/>
        <v>600</v>
      </c>
    </row>
    <row r="83" spans="1:46" ht="12.75" customHeight="1">
      <c r="A83" s="111">
        <f t="shared" si="17"/>
        <v>71</v>
      </c>
      <c r="B83" s="92" t="s">
        <v>123</v>
      </c>
      <c r="C83" s="92" t="s">
        <v>347</v>
      </c>
      <c r="D83" s="93" t="s">
        <v>348</v>
      </c>
      <c r="E83" s="94" t="s">
        <v>349</v>
      </c>
      <c r="F83" s="73">
        <v>1976</v>
      </c>
      <c r="G83" s="74">
        <v>5</v>
      </c>
      <c r="H83" s="75">
        <v>19267.1</v>
      </c>
      <c r="I83" s="77">
        <v>16965</v>
      </c>
      <c r="J83" s="73">
        <v>10984.6</v>
      </c>
      <c r="K83" s="86">
        <v>354</v>
      </c>
      <c r="L83" s="74">
        <v>25</v>
      </c>
      <c r="M83" s="74">
        <v>0</v>
      </c>
      <c r="N83" s="74">
        <v>0</v>
      </c>
      <c r="O83" s="74">
        <v>25</v>
      </c>
      <c r="P83" s="85">
        <v>0</v>
      </c>
      <c r="Q83" s="88">
        <v>4438.7</v>
      </c>
      <c r="R83" s="89">
        <v>0</v>
      </c>
      <c r="S83" s="88">
        <v>0</v>
      </c>
      <c r="T83" s="88">
        <v>3599.8</v>
      </c>
      <c r="U83" s="88">
        <v>1530.2</v>
      </c>
      <c r="V83" s="88">
        <v>0</v>
      </c>
      <c r="W83" s="88">
        <v>2488.7</v>
      </c>
      <c r="X83" s="78">
        <v>2488.7</v>
      </c>
      <c r="Y83" s="79">
        <v>45</v>
      </c>
      <c r="Z83" s="78">
        <v>2533.7</v>
      </c>
      <c r="AA83" s="80">
        <v>144</v>
      </c>
      <c r="AB83" s="78">
        <v>2389.7</v>
      </c>
      <c r="AC83" s="81">
        <v>3480</v>
      </c>
      <c r="AD83" s="81">
        <v>3059</v>
      </c>
      <c r="AE83" s="81">
        <v>863</v>
      </c>
      <c r="AF83" s="81">
        <f t="shared" si="14"/>
        <v>7402</v>
      </c>
      <c r="AG83" s="81">
        <v>12335</v>
      </c>
      <c r="AH83" s="81">
        <v>1100</v>
      </c>
      <c r="AI83" s="81">
        <v>70</v>
      </c>
      <c r="AJ83" s="81">
        <v>13505</v>
      </c>
      <c r="AK83" s="82"/>
      <c r="AL83" s="81"/>
      <c r="AM83" s="82"/>
      <c r="AO83" s="26" t="s">
        <v>230</v>
      </c>
      <c r="AP83" s="42">
        <v>107</v>
      </c>
      <c r="AQ83" s="87">
        <v>800.3</v>
      </c>
      <c r="AR83" s="84">
        <f t="shared" si="12"/>
        <v>0</v>
      </c>
      <c r="AS83" s="82">
        <f t="shared" si="15"/>
        <v>0</v>
      </c>
      <c r="AT83" s="82">
        <f t="shared" si="16"/>
        <v>0</v>
      </c>
    </row>
    <row r="84" spans="1:46" ht="12.75" customHeight="1">
      <c r="A84" s="111">
        <f t="shared" si="17"/>
        <v>72</v>
      </c>
      <c r="B84" s="92" t="s">
        <v>123</v>
      </c>
      <c r="C84" s="92" t="s">
        <v>350</v>
      </c>
      <c r="D84" s="93" t="s">
        <v>351</v>
      </c>
      <c r="E84" s="94" t="s">
        <v>352</v>
      </c>
      <c r="F84" s="73">
        <v>1976</v>
      </c>
      <c r="G84" s="74">
        <v>9</v>
      </c>
      <c r="H84" s="75">
        <v>25473.8</v>
      </c>
      <c r="I84" s="77">
        <v>21832.7</v>
      </c>
      <c r="J84" s="73">
        <v>12821.5</v>
      </c>
      <c r="K84" s="86">
        <v>393</v>
      </c>
      <c r="L84" s="74">
        <v>11</v>
      </c>
      <c r="M84" s="74">
        <v>11</v>
      </c>
      <c r="N84" s="74">
        <v>0</v>
      </c>
      <c r="O84" s="74">
        <v>11</v>
      </c>
      <c r="P84" s="85">
        <v>0</v>
      </c>
      <c r="Q84" s="88">
        <v>3461.1</v>
      </c>
      <c r="R84" s="89">
        <v>0</v>
      </c>
      <c r="S84" s="88">
        <v>0</v>
      </c>
      <c r="T84" s="88">
        <v>2664.8</v>
      </c>
      <c r="U84" s="88">
        <v>2731.7</v>
      </c>
      <c r="V84" s="88">
        <v>0</v>
      </c>
      <c r="W84" s="88">
        <v>3058.4</v>
      </c>
      <c r="X84" s="78">
        <v>3058.4</v>
      </c>
      <c r="Y84" s="79">
        <v>36.1</v>
      </c>
      <c r="Z84" s="78">
        <v>3094.5</v>
      </c>
      <c r="AA84" s="78">
        <v>257.4</v>
      </c>
      <c r="AB84" s="78">
        <v>2837.1</v>
      </c>
      <c r="AC84" s="81">
        <v>1923</v>
      </c>
      <c r="AD84" s="81">
        <v>1643</v>
      </c>
      <c r="AE84" s="81">
        <v>643</v>
      </c>
      <c r="AF84" s="81">
        <f t="shared" si="14"/>
        <v>4209</v>
      </c>
      <c r="AG84" s="193">
        <v>11758</v>
      </c>
      <c r="AH84" s="81">
        <v>79</v>
      </c>
      <c r="AI84" s="81">
        <v>60</v>
      </c>
      <c r="AJ84" s="81">
        <v>11897</v>
      </c>
      <c r="AK84" s="82"/>
      <c r="AL84" s="81">
        <v>1</v>
      </c>
      <c r="AM84" s="82"/>
      <c r="AO84" s="26" t="s">
        <v>234</v>
      </c>
      <c r="AP84" s="42">
        <v>0</v>
      </c>
      <c r="AQ84" s="87">
        <v>0</v>
      </c>
      <c r="AR84" s="84">
        <f t="shared" si="12"/>
        <v>11</v>
      </c>
      <c r="AS84" s="82">
        <f t="shared" si="15"/>
        <v>3300</v>
      </c>
      <c r="AT84" s="82">
        <f t="shared" si="16"/>
        <v>3300</v>
      </c>
    </row>
    <row r="85" spans="1:46" ht="12.75" customHeight="1">
      <c r="A85" s="111">
        <f t="shared" si="17"/>
        <v>73</v>
      </c>
      <c r="B85" s="92" t="s">
        <v>123</v>
      </c>
      <c r="C85" s="92" t="s">
        <v>353</v>
      </c>
      <c r="D85" s="93" t="s">
        <v>354</v>
      </c>
      <c r="E85" s="94" t="s">
        <v>355</v>
      </c>
      <c r="F85" s="73">
        <v>2005</v>
      </c>
      <c r="G85" s="74">
        <v>10</v>
      </c>
      <c r="H85" s="75">
        <v>3196.9</v>
      </c>
      <c r="I85" s="77">
        <v>2359.1</v>
      </c>
      <c r="J85" s="73">
        <v>1077.5</v>
      </c>
      <c r="K85" s="86">
        <v>54</v>
      </c>
      <c r="L85" s="74">
        <v>1</v>
      </c>
      <c r="M85" s="74">
        <v>1</v>
      </c>
      <c r="N85" s="74">
        <v>0</v>
      </c>
      <c r="O85" s="74">
        <v>1</v>
      </c>
      <c r="P85" s="85">
        <v>0</v>
      </c>
      <c r="Q85" s="88">
        <v>427.4</v>
      </c>
      <c r="R85" s="89">
        <v>308.7</v>
      </c>
      <c r="S85" s="89">
        <v>308.7</v>
      </c>
      <c r="T85" s="89">
        <v>294.9</v>
      </c>
      <c r="U85" s="89">
        <v>330.1</v>
      </c>
      <c r="V85" s="89">
        <v>38.6</v>
      </c>
      <c r="W85" s="89">
        <v>363.1</v>
      </c>
      <c r="X85" s="78">
        <v>401.7</v>
      </c>
      <c r="Y85" s="79">
        <v>1.2</v>
      </c>
      <c r="Z85" s="78">
        <v>402.9</v>
      </c>
      <c r="AA85" s="78">
        <v>8</v>
      </c>
      <c r="AB85" s="78">
        <v>394.9</v>
      </c>
      <c r="AC85" s="81">
        <v>778</v>
      </c>
      <c r="AD85" s="81">
        <v>268</v>
      </c>
      <c r="AE85" s="81">
        <v>81</v>
      </c>
      <c r="AF85" s="81">
        <f t="shared" si="14"/>
        <v>1127</v>
      </c>
      <c r="AG85" s="81">
        <v>2544</v>
      </c>
      <c r="AH85" s="81">
        <v>305</v>
      </c>
      <c r="AI85" s="81">
        <v>4</v>
      </c>
      <c r="AJ85" s="81">
        <v>2853</v>
      </c>
      <c r="AK85" s="82"/>
      <c r="AL85" s="81"/>
      <c r="AM85" s="82"/>
      <c r="AO85" s="26" t="s">
        <v>238</v>
      </c>
      <c r="AP85" s="42">
        <v>368</v>
      </c>
      <c r="AQ85" s="87">
        <v>2137.5</v>
      </c>
      <c r="AR85" s="84">
        <f t="shared" si="12"/>
        <v>1</v>
      </c>
      <c r="AS85" s="82">
        <f t="shared" si="15"/>
        <v>300</v>
      </c>
      <c r="AT85" s="82">
        <f t="shared" si="16"/>
        <v>300</v>
      </c>
    </row>
    <row r="86" spans="1:46" ht="12.75" customHeight="1">
      <c r="A86" s="111">
        <f t="shared" si="17"/>
        <v>74</v>
      </c>
      <c r="B86" s="92" t="s">
        <v>123</v>
      </c>
      <c r="C86" s="92" t="s">
        <v>356</v>
      </c>
      <c r="D86" s="93" t="s">
        <v>357</v>
      </c>
      <c r="E86" s="94" t="s">
        <v>358</v>
      </c>
      <c r="F86" s="73">
        <v>2005</v>
      </c>
      <c r="G86" s="74">
        <v>10</v>
      </c>
      <c r="H86" s="75">
        <v>3189.1</v>
      </c>
      <c r="I86" s="77">
        <v>2357.6</v>
      </c>
      <c r="J86" s="73">
        <v>1094.5</v>
      </c>
      <c r="K86" s="86">
        <v>53</v>
      </c>
      <c r="L86" s="74">
        <v>1</v>
      </c>
      <c r="M86" s="74">
        <v>1</v>
      </c>
      <c r="N86" s="74">
        <v>0</v>
      </c>
      <c r="O86" s="74">
        <v>1</v>
      </c>
      <c r="P86" s="85">
        <v>0</v>
      </c>
      <c r="Q86" s="88">
        <v>426.8</v>
      </c>
      <c r="R86" s="89">
        <v>307.9</v>
      </c>
      <c r="S86" s="89">
        <v>307.9</v>
      </c>
      <c r="T86" s="89">
        <v>292.9</v>
      </c>
      <c r="U86" s="89">
        <v>329.6</v>
      </c>
      <c r="V86" s="89">
        <v>33.6</v>
      </c>
      <c r="W86" s="89">
        <v>362.6</v>
      </c>
      <c r="X86" s="78">
        <v>396.2</v>
      </c>
      <c r="Y86" s="79">
        <v>1.2</v>
      </c>
      <c r="Z86" s="78">
        <v>397.4</v>
      </c>
      <c r="AA86" s="78">
        <v>14</v>
      </c>
      <c r="AB86" s="78">
        <v>383.4</v>
      </c>
      <c r="AC86" s="81">
        <v>1013</v>
      </c>
      <c r="AD86" s="81">
        <v>192</v>
      </c>
      <c r="AE86" s="81">
        <v>85</v>
      </c>
      <c r="AF86" s="81">
        <f t="shared" si="14"/>
        <v>1290</v>
      </c>
      <c r="AG86" s="81">
        <v>889</v>
      </c>
      <c r="AH86" s="81">
        <v>1090</v>
      </c>
      <c r="AI86" s="81">
        <v>4</v>
      </c>
      <c r="AJ86" s="81">
        <v>1983</v>
      </c>
      <c r="AK86" s="82"/>
      <c r="AL86" s="81"/>
      <c r="AM86" s="82"/>
      <c r="AO86" s="26" t="s">
        <v>242</v>
      </c>
      <c r="AP86" s="42">
        <v>111</v>
      </c>
      <c r="AQ86" s="87">
        <v>1069.5</v>
      </c>
      <c r="AR86" s="84">
        <f t="shared" si="12"/>
        <v>1</v>
      </c>
      <c r="AS86" s="82">
        <f t="shared" si="15"/>
        <v>300</v>
      </c>
      <c r="AT86" s="82">
        <f t="shared" si="16"/>
        <v>300</v>
      </c>
    </row>
    <row r="87" spans="1:46" ht="13.5" customHeight="1">
      <c r="A87" s="111">
        <f t="shared" si="17"/>
        <v>75</v>
      </c>
      <c r="B87" s="92" t="s">
        <v>123</v>
      </c>
      <c r="C87" s="92" t="s">
        <v>359</v>
      </c>
      <c r="D87" s="93" t="s">
        <v>360</v>
      </c>
      <c r="E87" s="94" t="s">
        <v>361</v>
      </c>
      <c r="F87" s="73">
        <v>1974</v>
      </c>
      <c r="G87" s="74">
        <v>14</v>
      </c>
      <c r="H87" s="75">
        <v>5070.5</v>
      </c>
      <c r="I87" s="77">
        <v>4229.9</v>
      </c>
      <c r="J87" s="73">
        <v>2651.5</v>
      </c>
      <c r="K87" s="86">
        <v>98</v>
      </c>
      <c r="L87" s="74">
        <v>1</v>
      </c>
      <c r="M87" s="74">
        <v>2</v>
      </c>
      <c r="N87" s="74">
        <v>0</v>
      </c>
      <c r="O87" s="74">
        <v>1</v>
      </c>
      <c r="P87" s="85">
        <v>0</v>
      </c>
      <c r="Q87" s="88">
        <v>452.7</v>
      </c>
      <c r="R87" s="89">
        <v>329.3</v>
      </c>
      <c r="S87" s="88">
        <v>329.3</v>
      </c>
      <c r="T87" s="88">
        <v>324.3</v>
      </c>
      <c r="U87" s="88">
        <v>272.4</v>
      </c>
      <c r="V87" s="88">
        <v>266.4</v>
      </c>
      <c r="W87" s="88">
        <v>310</v>
      </c>
      <c r="X87" s="78">
        <v>576.4</v>
      </c>
      <c r="Y87" s="79">
        <v>1</v>
      </c>
      <c r="Z87" s="78">
        <v>577.4</v>
      </c>
      <c r="AA87" s="80">
        <v>116</v>
      </c>
      <c r="AB87" s="78">
        <v>461.4</v>
      </c>
      <c r="AC87" s="103">
        <v>0</v>
      </c>
      <c r="AD87" s="81">
        <v>821</v>
      </c>
      <c r="AE87" s="81">
        <v>53</v>
      </c>
      <c r="AF87" s="81">
        <f t="shared" si="14"/>
        <v>874</v>
      </c>
      <c r="AG87" s="81">
        <v>7764</v>
      </c>
      <c r="AH87" s="81">
        <v>106</v>
      </c>
      <c r="AI87" s="81">
        <v>5</v>
      </c>
      <c r="AJ87" s="81">
        <v>7875</v>
      </c>
      <c r="AK87" s="82">
        <v>1</v>
      </c>
      <c r="AL87" s="81"/>
      <c r="AM87" s="82"/>
      <c r="AO87" s="26" t="s">
        <v>17</v>
      </c>
      <c r="AP87" s="26">
        <v>5007</v>
      </c>
      <c r="AQ87" s="87">
        <v>37117.8</v>
      </c>
      <c r="AR87" s="84">
        <f t="shared" si="12"/>
        <v>2</v>
      </c>
      <c r="AS87" s="82">
        <f t="shared" si="15"/>
        <v>600</v>
      </c>
      <c r="AT87" s="82">
        <f t="shared" si="16"/>
        <v>600</v>
      </c>
    </row>
    <row r="88" spans="1:46" ht="13.5" customHeight="1">
      <c r="A88" s="111">
        <f t="shared" si="17"/>
        <v>76</v>
      </c>
      <c r="B88" s="92" t="s">
        <v>123</v>
      </c>
      <c r="C88" s="92" t="s">
        <v>362</v>
      </c>
      <c r="D88" s="93" t="s">
        <v>363</v>
      </c>
      <c r="E88" s="94" t="s">
        <v>364</v>
      </c>
      <c r="F88" s="73">
        <v>1975</v>
      </c>
      <c r="G88" s="74">
        <v>9</v>
      </c>
      <c r="H88" s="75">
        <v>15848</v>
      </c>
      <c r="I88" s="75">
        <v>14176.9</v>
      </c>
      <c r="J88" s="73">
        <v>9591.3</v>
      </c>
      <c r="K88" s="86">
        <v>287</v>
      </c>
      <c r="L88" s="74">
        <v>8</v>
      </c>
      <c r="M88" s="74">
        <v>8</v>
      </c>
      <c r="N88" s="74">
        <v>0</v>
      </c>
      <c r="O88" s="74">
        <v>8</v>
      </c>
      <c r="P88" s="85">
        <v>0</v>
      </c>
      <c r="Q88" s="88">
        <v>2073</v>
      </c>
      <c r="R88" s="89">
        <v>0</v>
      </c>
      <c r="S88" s="88">
        <v>0</v>
      </c>
      <c r="T88" s="88">
        <v>1639.8</v>
      </c>
      <c r="U88" s="88">
        <v>1321.6</v>
      </c>
      <c r="V88" s="88">
        <v>0</v>
      </c>
      <c r="W88" s="88">
        <v>1812.8</v>
      </c>
      <c r="X88" s="81">
        <v>1812.8</v>
      </c>
      <c r="Y88" s="79">
        <v>24</v>
      </c>
      <c r="Z88" s="78">
        <v>1836.8</v>
      </c>
      <c r="AA88" s="194">
        <v>74</v>
      </c>
      <c r="AB88" s="78">
        <v>1762.8</v>
      </c>
      <c r="AC88" s="81">
        <v>942</v>
      </c>
      <c r="AD88" s="81">
        <v>1399</v>
      </c>
      <c r="AE88" s="81">
        <v>290</v>
      </c>
      <c r="AF88" s="81">
        <f t="shared" si="14"/>
        <v>2631</v>
      </c>
      <c r="AG88" s="81">
        <v>12226</v>
      </c>
      <c r="AH88" s="81">
        <v>0</v>
      </c>
      <c r="AI88" s="81">
        <v>0</v>
      </c>
      <c r="AJ88" s="81">
        <v>12226</v>
      </c>
      <c r="AK88" s="82"/>
      <c r="AL88" s="81">
        <v>1</v>
      </c>
      <c r="AM88" s="82"/>
      <c r="AP88" s="42">
        <v>5007</v>
      </c>
      <c r="AQ88" s="87">
        <v>37117.8</v>
      </c>
      <c r="AR88" s="84">
        <f t="shared" si="12"/>
        <v>8</v>
      </c>
      <c r="AS88" s="82">
        <f t="shared" si="15"/>
        <v>2400</v>
      </c>
      <c r="AT88" s="82">
        <f t="shared" si="16"/>
        <v>2400</v>
      </c>
    </row>
    <row r="89" spans="1:46" ht="13.5" customHeight="1">
      <c r="A89" s="195">
        <f t="shared" si="17"/>
        <v>77</v>
      </c>
      <c r="B89" s="92" t="s">
        <v>123</v>
      </c>
      <c r="C89" s="92" t="s">
        <v>365</v>
      </c>
      <c r="D89" s="93" t="s">
        <v>366</v>
      </c>
      <c r="E89" s="94" t="s">
        <v>367</v>
      </c>
      <c r="F89" s="94">
        <v>2010</v>
      </c>
      <c r="G89" s="196">
        <v>10</v>
      </c>
      <c r="H89" s="197">
        <f>5552.9+2645.7</f>
        <v>8198.599999999999</v>
      </c>
      <c r="I89" s="197">
        <f>5156.9+2488.4</f>
        <v>7645.299999999999</v>
      </c>
      <c r="J89" s="94">
        <f>2715.9+1258.2</f>
        <v>3974.1000000000004</v>
      </c>
      <c r="K89" s="198">
        <v>108</v>
      </c>
      <c r="L89" s="196">
        <v>3</v>
      </c>
      <c r="M89" s="196">
        <v>3</v>
      </c>
      <c r="N89" s="196">
        <v>0</v>
      </c>
      <c r="O89" s="196">
        <v>3</v>
      </c>
      <c r="P89" s="92">
        <v>0</v>
      </c>
      <c r="Q89" s="199">
        <f>943+431</f>
        <v>1374</v>
      </c>
      <c r="R89" s="199">
        <v>1212.7</v>
      </c>
      <c r="S89" s="199">
        <f>821.7+391</f>
        <v>1212.7</v>
      </c>
      <c r="T89" s="199">
        <f>821.7+27.5+391</f>
        <v>1240.2</v>
      </c>
      <c r="U89" s="199">
        <f>353.5+128.7</f>
        <v>482.2</v>
      </c>
      <c r="V89" s="199">
        <f>493.5+136.5</f>
        <v>630</v>
      </c>
      <c r="W89" s="199">
        <f>432.2+168.8</f>
        <v>601</v>
      </c>
      <c r="X89" s="200">
        <v>1231</v>
      </c>
      <c r="Y89" s="201">
        <v>3.3</v>
      </c>
      <c r="Z89" s="202">
        <f>Y89+X89</f>
        <v>1234.3</v>
      </c>
      <c r="AA89" s="200">
        <v>0</v>
      </c>
      <c r="AB89" s="203">
        <f>Z89-AA89</f>
        <v>1234.3</v>
      </c>
      <c r="AC89" s="204">
        <f>1180+110+388</f>
        <v>1678</v>
      </c>
      <c r="AD89" s="204">
        <v>833</v>
      </c>
      <c r="AE89" s="204">
        <v>152.5</v>
      </c>
      <c r="AF89" s="204">
        <f t="shared" si="14"/>
        <v>2663.5</v>
      </c>
      <c r="AG89" s="204">
        <f>1410+110</f>
        <v>1520</v>
      </c>
      <c r="AH89" s="204">
        <f>171+435</f>
        <v>606</v>
      </c>
      <c r="AI89" s="204">
        <v>0</v>
      </c>
      <c r="AJ89" s="204">
        <f>SUM(AG89:AI89)</f>
        <v>2126</v>
      </c>
      <c r="AK89" s="204"/>
      <c r="AL89" s="204"/>
      <c r="AM89" s="204"/>
      <c r="AN89" s="1"/>
      <c r="AO89" s="1"/>
      <c r="AP89" s="205"/>
      <c r="AQ89" s="206"/>
      <c r="AR89" s="207">
        <f t="shared" si="12"/>
        <v>3</v>
      </c>
      <c r="AS89" s="82">
        <f t="shared" si="15"/>
        <v>900</v>
      </c>
      <c r="AT89" s="82">
        <f t="shared" si="16"/>
        <v>900</v>
      </c>
    </row>
    <row r="90" spans="1:46" ht="13.5" customHeight="1">
      <c r="A90" s="111">
        <f t="shared" si="17"/>
        <v>78</v>
      </c>
      <c r="B90" s="92" t="s">
        <v>123</v>
      </c>
      <c r="C90" s="92" t="s">
        <v>368</v>
      </c>
      <c r="D90" s="93" t="s">
        <v>369</v>
      </c>
      <c r="E90" s="94" t="s">
        <v>370</v>
      </c>
      <c r="F90" s="73">
        <v>1976</v>
      </c>
      <c r="G90" s="74">
        <v>14</v>
      </c>
      <c r="H90" s="75">
        <v>5032.9</v>
      </c>
      <c r="I90" s="77">
        <v>4228</v>
      </c>
      <c r="J90" s="73">
        <v>2647.5</v>
      </c>
      <c r="K90" s="86">
        <v>98</v>
      </c>
      <c r="L90" s="74">
        <v>1</v>
      </c>
      <c r="M90" s="74">
        <v>2</v>
      </c>
      <c r="N90" s="74">
        <v>0</v>
      </c>
      <c r="O90" s="74">
        <v>1</v>
      </c>
      <c r="P90" s="85">
        <v>0</v>
      </c>
      <c r="Q90" s="88">
        <v>457.3</v>
      </c>
      <c r="R90" s="89">
        <v>331.1</v>
      </c>
      <c r="S90" s="88">
        <v>331.1</v>
      </c>
      <c r="T90" s="88">
        <v>331</v>
      </c>
      <c r="U90" s="88">
        <v>242.7</v>
      </c>
      <c r="V90" s="88">
        <v>274.3</v>
      </c>
      <c r="W90" s="88">
        <v>265.4</v>
      </c>
      <c r="X90" s="78">
        <v>539.7</v>
      </c>
      <c r="Y90" s="79">
        <v>2.9</v>
      </c>
      <c r="Z90" s="78">
        <v>542.6</v>
      </c>
      <c r="AA90" s="80">
        <v>98</v>
      </c>
      <c r="AB90" s="78">
        <v>444.6</v>
      </c>
      <c r="AC90" s="81">
        <v>1353</v>
      </c>
      <c r="AD90" s="81">
        <f>605+117</f>
        <v>722</v>
      </c>
      <c r="AE90" s="81">
        <v>75</v>
      </c>
      <c r="AF90" s="81">
        <f t="shared" si="14"/>
        <v>2150</v>
      </c>
      <c r="AG90" s="81">
        <v>2592</v>
      </c>
      <c r="AH90" s="81">
        <v>0</v>
      </c>
      <c r="AI90" s="81">
        <v>0</v>
      </c>
      <c r="AJ90" s="81">
        <v>8929</v>
      </c>
      <c r="AK90" s="82">
        <v>1</v>
      </c>
      <c r="AL90" s="81">
        <v>1</v>
      </c>
      <c r="AM90" s="82"/>
      <c r="AP90" s="42"/>
      <c r="AR90" s="84">
        <f t="shared" si="12"/>
        <v>2</v>
      </c>
      <c r="AS90" s="82">
        <f t="shared" si="15"/>
        <v>600</v>
      </c>
      <c r="AT90" s="82">
        <f t="shared" si="16"/>
        <v>600</v>
      </c>
    </row>
    <row r="91" spans="1:46" ht="13.5" customHeight="1">
      <c r="A91" s="111">
        <f t="shared" si="17"/>
        <v>79</v>
      </c>
      <c r="B91" s="92" t="s">
        <v>123</v>
      </c>
      <c r="C91" s="92" t="s">
        <v>371</v>
      </c>
      <c r="D91" s="93" t="s">
        <v>372</v>
      </c>
      <c r="E91" s="94" t="s">
        <v>373</v>
      </c>
      <c r="F91" s="73">
        <v>1976</v>
      </c>
      <c r="G91" s="74">
        <v>14</v>
      </c>
      <c r="H91" s="75">
        <v>4835.4</v>
      </c>
      <c r="I91" s="77">
        <v>3356.8</v>
      </c>
      <c r="J91" s="73">
        <v>2093.8</v>
      </c>
      <c r="K91" s="86">
        <v>77</v>
      </c>
      <c r="L91" s="74">
        <v>1</v>
      </c>
      <c r="M91" s="74">
        <v>2</v>
      </c>
      <c r="N91" s="74">
        <v>0</v>
      </c>
      <c r="O91" s="74">
        <v>1</v>
      </c>
      <c r="P91" s="85">
        <v>0</v>
      </c>
      <c r="Q91" s="88">
        <v>456.7</v>
      </c>
      <c r="R91" s="89">
        <v>0</v>
      </c>
      <c r="S91" s="89">
        <v>0</v>
      </c>
      <c r="T91" s="88">
        <v>310.8</v>
      </c>
      <c r="U91" s="88">
        <v>245.4</v>
      </c>
      <c r="V91" s="88">
        <v>231.7</v>
      </c>
      <c r="W91" s="88">
        <v>268.4</v>
      </c>
      <c r="X91" s="78">
        <v>500.1</v>
      </c>
      <c r="Y91" s="79">
        <v>3.3</v>
      </c>
      <c r="Z91" s="78">
        <v>503.4</v>
      </c>
      <c r="AA91" s="80">
        <v>63</v>
      </c>
      <c r="AB91" s="78">
        <v>440.4</v>
      </c>
      <c r="AC91" s="81">
        <v>797</v>
      </c>
      <c r="AD91" s="81">
        <v>428</v>
      </c>
      <c r="AE91" s="81">
        <v>120</v>
      </c>
      <c r="AF91" s="81">
        <f t="shared" si="14"/>
        <v>1345</v>
      </c>
      <c r="AG91" s="81">
        <v>2328</v>
      </c>
      <c r="AH91" s="81">
        <v>0</v>
      </c>
      <c r="AI91" s="81">
        <v>8</v>
      </c>
      <c r="AJ91" s="81">
        <v>2336</v>
      </c>
      <c r="AK91" s="82">
        <v>1</v>
      </c>
      <c r="AL91" s="81">
        <v>1</v>
      </c>
      <c r="AM91" s="82"/>
      <c r="AR91" s="84">
        <f t="shared" si="12"/>
        <v>2</v>
      </c>
      <c r="AS91" s="82">
        <f t="shared" si="15"/>
        <v>600</v>
      </c>
      <c r="AT91" s="82">
        <f t="shared" si="16"/>
        <v>600</v>
      </c>
    </row>
    <row r="92" spans="1:46" ht="13.5" customHeight="1">
      <c r="A92" s="111">
        <f t="shared" si="17"/>
        <v>80</v>
      </c>
      <c r="B92" s="85" t="s">
        <v>123</v>
      </c>
      <c r="C92" s="70" t="s">
        <v>374</v>
      </c>
      <c r="D92" s="71" t="s">
        <v>375</v>
      </c>
      <c r="E92" s="72" t="s">
        <v>376</v>
      </c>
      <c r="F92" s="73">
        <v>1975</v>
      </c>
      <c r="G92" s="74">
        <v>14</v>
      </c>
      <c r="H92" s="75">
        <v>4965.5</v>
      </c>
      <c r="I92" s="75">
        <v>4097.8</v>
      </c>
      <c r="J92" s="73">
        <v>2533.4</v>
      </c>
      <c r="K92" s="86">
        <v>95</v>
      </c>
      <c r="L92" s="74">
        <v>1</v>
      </c>
      <c r="M92" s="74">
        <v>2</v>
      </c>
      <c r="N92" s="74">
        <v>0</v>
      </c>
      <c r="O92" s="74">
        <v>1</v>
      </c>
      <c r="P92" s="85">
        <v>0</v>
      </c>
      <c r="Q92" s="88">
        <v>423.6</v>
      </c>
      <c r="R92" s="89">
        <v>0</v>
      </c>
      <c r="S92" s="89">
        <v>0</v>
      </c>
      <c r="T92" s="88">
        <v>330.9</v>
      </c>
      <c r="U92" s="88">
        <v>175.1</v>
      </c>
      <c r="V92" s="88">
        <v>265.7</v>
      </c>
      <c r="W92" s="88">
        <v>246.9</v>
      </c>
      <c r="X92" s="78">
        <v>512.6</v>
      </c>
      <c r="Y92" s="79">
        <v>1.5</v>
      </c>
      <c r="Z92" s="78">
        <v>514.1</v>
      </c>
      <c r="AA92" s="78">
        <v>265.7</v>
      </c>
      <c r="AB92" s="78">
        <v>248.4</v>
      </c>
      <c r="AC92" s="81">
        <v>611</v>
      </c>
      <c r="AD92" s="81">
        <v>310</v>
      </c>
      <c r="AE92" s="81">
        <v>74</v>
      </c>
      <c r="AF92" s="81">
        <f t="shared" si="14"/>
        <v>995</v>
      </c>
      <c r="AG92" s="81">
        <v>2175</v>
      </c>
      <c r="AH92" s="81">
        <v>0</v>
      </c>
      <c r="AI92" s="81">
        <v>0</v>
      </c>
      <c r="AJ92" s="81">
        <v>2175</v>
      </c>
      <c r="AK92" s="82">
        <v>1</v>
      </c>
      <c r="AL92" s="81">
        <v>1</v>
      </c>
      <c r="AM92" s="82"/>
      <c r="AR92" s="84">
        <f t="shared" si="12"/>
        <v>2</v>
      </c>
      <c r="AS92" s="82">
        <f t="shared" si="15"/>
        <v>600</v>
      </c>
      <c r="AT92" s="82">
        <f t="shared" si="16"/>
        <v>600</v>
      </c>
    </row>
    <row r="93" spans="1:46" ht="14.25" customHeight="1">
      <c r="A93" s="111">
        <f t="shared" si="17"/>
        <v>81</v>
      </c>
      <c r="B93" s="85" t="s">
        <v>123</v>
      </c>
      <c r="C93" s="70" t="s">
        <v>377</v>
      </c>
      <c r="D93" s="71" t="s">
        <v>378</v>
      </c>
      <c r="E93" s="72" t="s">
        <v>379</v>
      </c>
      <c r="F93" s="73">
        <v>1977</v>
      </c>
      <c r="G93" s="74">
        <v>9</v>
      </c>
      <c r="H93" s="75">
        <v>9320.2</v>
      </c>
      <c r="I93" s="77">
        <v>7870.3</v>
      </c>
      <c r="J93" s="73">
        <v>4568.7</v>
      </c>
      <c r="K93" s="86">
        <v>144</v>
      </c>
      <c r="L93" s="74">
        <v>4</v>
      </c>
      <c r="M93" s="74">
        <v>4</v>
      </c>
      <c r="N93" s="74">
        <v>0</v>
      </c>
      <c r="O93" s="74">
        <v>4</v>
      </c>
      <c r="P93" s="85">
        <v>0</v>
      </c>
      <c r="Q93" s="88">
        <v>1256.9</v>
      </c>
      <c r="R93" s="88">
        <v>0</v>
      </c>
      <c r="S93" s="88">
        <v>0</v>
      </c>
      <c r="T93" s="88">
        <v>961.6</v>
      </c>
      <c r="U93" s="88">
        <v>1123.6</v>
      </c>
      <c r="V93" s="88">
        <v>0</v>
      </c>
      <c r="W93" s="88">
        <v>1400.6</v>
      </c>
      <c r="X93" s="78">
        <v>1400.6</v>
      </c>
      <c r="Y93" s="79">
        <v>11.2</v>
      </c>
      <c r="Z93" s="78">
        <v>1411.8</v>
      </c>
      <c r="AA93" s="78">
        <v>74.9</v>
      </c>
      <c r="AB93" s="78">
        <v>1336.9</v>
      </c>
      <c r="AC93" s="81">
        <v>1450</v>
      </c>
      <c r="AD93" s="81">
        <v>503</v>
      </c>
      <c r="AE93" s="81">
        <v>223</v>
      </c>
      <c r="AF93" s="81">
        <f t="shared" si="14"/>
        <v>2176</v>
      </c>
      <c r="AG93" s="81">
        <v>4469</v>
      </c>
      <c r="AH93" s="81">
        <v>179</v>
      </c>
      <c r="AI93" s="81">
        <v>30</v>
      </c>
      <c r="AJ93" s="81">
        <v>4678</v>
      </c>
      <c r="AK93" s="82"/>
      <c r="AL93" s="81">
        <v>1</v>
      </c>
      <c r="AM93" s="82"/>
      <c r="AR93" s="84">
        <f t="shared" si="12"/>
        <v>4</v>
      </c>
      <c r="AS93" s="82">
        <f t="shared" si="15"/>
        <v>1200</v>
      </c>
      <c r="AT93" s="82">
        <f t="shared" si="16"/>
        <v>1200</v>
      </c>
    </row>
    <row r="94" spans="1:46" ht="15" customHeight="1">
      <c r="A94" s="111">
        <f t="shared" si="17"/>
        <v>82</v>
      </c>
      <c r="B94" s="85" t="s">
        <v>123</v>
      </c>
      <c r="C94" s="70" t="s">
        <v>380</v>
      </c>
      <c r="D94" s="71" t="s">
        <v>381</v>
      </c>
      <c r="E94" s="72" t="s">
        <v>382</v>
      </c>
      <c r="F94" s="73">
        <v>1979</v>
      </c>
      <c r="G94" s="74">
        <v>9</v>
      </c>
      <c r="H94" s="75">
        <v>16958.7</v>
      </c>
      <c r="I94" s="75">
        <v>14243.4</v>
      </c>
      <c r="J94" s="73">
        <v>8318.9</v>
      </c>
      <c r="K94" s="86">
        <v>252</v>
      </c>
      <c r="L94" s="74">
        <v>7</v>
      </c>
      <c r="M94" s="74">
        <v>7</v>
      </c>
      <c r="N94" s="74">
        <v>0</v>
      </c>
      <c r="O94" s="74">
        <v>7</v>
      </c>
      <c r="P94" s="85">
        <v>0</v>
      </c>
      <c r="Q94" s="88">
        <v>2233.8</v>
      </c>
      <c r="R94" s="88">
        <v>0</v>
      </c>
      <c r="S94" s="88">
        <v>0</v>
      </c>
      <c r="T94" s="88">
        <v>1757.2</v>
      </c>
      <c r="U94" s="88">
        <v>2188.7</v>
      </c>
      <c r="V94" s="88">
        <v>0</v>
      </c>
      <c r="W94" s="88">
        <v>2385.2</v>
      </c>
      <c r="X94" s="78">
        <v>2385.2</v>
      </c>
      <c r="Y94" s="79">
        <v>26.9</v>
      </c>
      <c r="Z94" s="78">
        <v>2412.1</v>
      </c>
      <c r="AA94" s="78">
        <v>151.6</v>
      </c>
      <c r="AB94" s="78">
        <v>2260.5</v>
      </c>
      <c r="AC94" s="81">
        <v>1489</v>
      </c>
      <c r="AD94" s="81">
        <v>918</v>
      </c>
      <c r="AE94" s="81">
        <v>333</v>
      </c>
      <c r="AF94" s="81">
        <f t="shared" si="14"/>
        <v>2740</v>
      </c>
      <c r="AG94" s="81">
        <v>12753</v>
      </c>
      <c r="AH94" s="81">
        <v>2424</v>
      </c>
      <c r="AI94" s="81">
        <v>35</v>
      </c>
      <c r="AJ94" s="81">
        <v>15212</v>
      </c>
      <c r="AK94" s="82"/>
      <c r="AL94" s="81">
        <v>1</v>
      </c>
      <c r="AM94" s="82"/>
      <c r="AO94" s="208"/>
      <c r="AP94" s="208"/>
      <c r="AQ94" s="208"/>
      <c r="AR94" s="84">
        <f t="shared" si="12"/>
        <v>7</v>
      </c>
      <c r="AS94" s="82">
        <f t="shared" si="15"/>
        <v>2100</v>
      </c>
      <c r="AT94" s="82">
        <f t="shared" si="16"/>
        <v>2100</v>
      </c>
    </row>
    <row r="95" spans="1:46" ht="12.75" customHeight="1">
      <c r="A95" s="111">
        <f t="shared" si="17"/>
        <v>83</v>
      </c>
      <c r="B95" s="85" t="s">
        <v>123</v>
      </c>
      <c r="C95" s="70" t="s">
        <v>383</v>
      </c>
      <c r="D95" s="71" t="s">
        <v>384</v>
      </c>
      <c r="E95" s="72" t="s">
        <v>385</v>
      </c>
      <c r="F95" s="73">
        <v>1978</v>
      </c>
      <c r="G95" s="74">
        <v>5</v>
      </c>
      <c r="H95" s="75">
        <v>14815.9</v>
      </c>
      <c r="I95" s="75">
        <v>12878.2</v>
      </c>
      <c r="J95" s="73">
        <v>8204.3</v>
      </c>
      <c r="K95" s="86">
        <v>281</v>
      </c>
      <c r="L95" s="74">
        <v>19</v>
      </c>
      <c r="M95" s="74">
        <v>0</v>
      </c>
      <c r="N95" s="74">
        <v>0</v>
      </c>
      <c r="O95" s="74">
        <v>19</v>
      </c>
      <c r="P95" s="85">
        <v>0</v>
      </c>
      <c r="Q95" s="88">
        <v>3359.7</v>
      </c>
      <c r="R95" s="88">
        <v>0</v>
      </c>
      <c r="S95" s="88">
        <v>0</v>
      </c>
      <c r="T95" s="88">
        <v>2599.4</v>
      </c>
      <c r="U95" s="88">
        <v>1276.5</v>
      </c>
      <c r="V95" s="88">
        <v>145.8</v>
      </c>
      <c r="W95" s="88">
        <v>1566.8</v>
      </c>
      <c r="X95" s="78">
        <v>1712.6</v>
      </c>
      <c r="Y95" s="79">
        <v>29.5</v>
      </c>
      <c r="Z95" s="78">
        <v>1742.1</v>
      </c>
      <c r="AA95" s="80">
        <v>96</v>
      </c>
      <c r="AB95" s="78">
        <v>1646.1</v>
      </c>
      <c r="AC95" s="81">
        <v>1960</v>
      </c>
      <c r="AD95" s="81">
        <v>4452.4</v>
      </c>
      <c r="AE95" s="81">
        <v>366</v>
      </c>
      <c r="AF95" s="81">
        <f t="shared" si="14"/>
        <v>6778.4</v>
      </c>
      <c r="AG95" s="81">
        <v>12366</v>
      </c>
      <c r="AH95" s="81">
        <v>8</v>
      </c>
      <c r="AI95" s="81">
        <v>115</v>
      </c>
      <c r="AJ95" s="81">
        <v>12489</v>
      </c>
      <c r="AK95" s="82"/>
      <c r="AL95" s="81">
        <v>1</v>
      </c>
      <c r="AM95" s="82"/>
      <c r="AO95" s="209"/>
      <c r="AP95" s="209"/>
      <c r="AQ95" s="209"/>
      <c r="AR95" s="84">
        <f t="shared" si="12"/>
        <v>0</v>
      </c>
      <c r="AS95" s="82">
        <f t="shared" si="15"/>
        <v>0</v>
      </c>
      <c r="AT95" s="82">
        <f t="shared" si="16"/>
        <v>0</v>
      </c>
    </row>
    <row r="96" spans="1:46" ht="14.25" customHeight="1">
      <c r="A96" s="111">
        <f t="shared" si="17"/>
        <v>84</v>
      </c>
      <c r="B96" s="85" t="s">
        <v>123</v>
      </c>
      <c r="C96" s="70" t="s">
        <v>386</v>
      </c>
      <c r="D96" s="71" t="s">
        <v>387</v>
      </c>
      <c r="E96" s="72" t="s">
        <v>388</v>
      </c>
      <c r="F96" s="73">
        <v>1978</v>
      </c>
      <c r="G96" s="74">
        <v>5</v>
      </c>
      <c r="H96" s="75">
        <v>14740.5</v>
      </c>
      <c r="I96" s="75">
        <v>12905.1</v>
      </c>
      <c r="J96" s="73">
        <v>8168.8</v>
      </c>
      <c r="K96" s="86">
        <v>281</v>
      </c>
      <c r="L96" s="74">
        <v>19</v>
      </c>
      <c r="M96" s="74">
        <v>0</v>
      </c>
      <c r="N96" s="74">
        <v>0</v>
      </c>
      <c r="O96" s="74">
        <v>19</v>
      </c>
      <c r="P96" s="85">
        <v>0</v>
      </c>
      <c r="Q96" s="88">
        <v>3361</v>
      </c>
      <c r="R96" s="88">
        <v>0</v>
      </c>
      <c r="S96" s="88">
        <v>0</v>
      </c>
      <c r="T96" s="88">
        <v>2606.1</v>
      </c>
      <c r="U96" s="88">
        <v>1235.1</v>
      </c>
      <c r="V96" s="88">
        <v>143.6</v>
      </c>
      <c r="W96" s="88">
        <v>1528.4</v>
      </c>
      <c r="X96" s="78">
        <v>1672</v>
      </c>
      <c r="Y96" s="79">
        <v>27.1</v>
      </c>
      <c r="Z96" s="78">
        <v>1699.1</v>
      </c>
      <c r="AA96" s="80">
        <v>96</v>
      </c>
      <c r="AB96" s="78">
        <v>1603.1</v>
      </c>
      <c r="AC96" s="81">
        <v>2117</v>
      </c>
      <c r="AD96" s="81">
        <v>2176.7</v>
      </c>
      <c r="AE96" s="81">
        <v>466</v>
      </c>
      <c r="AF96" s="81">
        <f t="shared" si="14"/>
        <v>4759.7</v>
      </c>
      <c r="AG96" s="81">
        <v>13837</v>
      </c>
      <c r="AH96" s="81">
        <v>163</v>
      </c>
      <c r="AI96" s="81">
        <v>100</v>
      </c>
      <c r="AJ96" s="81">
        <v>14100</v>
      </c>
      <c r="AK96" s="82"/>
      <c r="AL96" s="81">
        <v>1</v>
      </c>
      <c r="AM96" s="82"/>
      <c r="AO96" s="209"/>
      <c r="AP96" s="209"/>
      <c r="AQ96" s="209"/>
      <c r="AR96" s="84">
        <f t="shared" si="12"/>
        <v>0</v>
      </c>
      <c r="AS96" s="82">
        <f t="shared" si="15"/>
        <v>0</v>
      </c>
      <c r="AT96" s="82">
        <f t="shared" si="16"/>
        <v>0</v>
      </c>
    </row>
    <row r="97" spans="1:46" ht="14.25" customHeight="1">
      <c r="A97" s="111">
        <f t="shared" si="17"/>
        <v>85</v>
      </c>
      <c r="B97" s="85" t="s">
        <v>123</v>
      </c>
      <c r="C97" s="70" t="s">
        <v>389</v>
      </c>
      <c r="D97" s="71" t="s">
        <v>390</v>
      </c>
      <c r="E97" s="72" t="s">
        <v>391</v>
      </c>
      <c r="F97" s="73">
        <v>1977</v>
      </c>
      <c r="G97" s="74">
        <v>9</v>
      </c>
      <c r="H97" s="75">
        <v>29122.9</v>
      </c>
      <c r="I97" s="75">
        <v>24529.2</v>
      </c>
      <c r="J97" s="95">
        <v>14624.9</v>
      </c>
      <c r="K97" s="86">
        <v>413</v>
      </c>
      <c r="L97" s="74">
        <v>12</v>
      </c>
      <c r="M97" s="74">
        <v>12</v>
      </c>
      <c r="N97" s="74">
        <v>0</v>
      </c>
      <c r="O97" s="74">
        <v>12</v>
      </c>
      <c r="P97" s="85">
        <v>0</v>
      </c>
      <c r="Q97" s="88">
        <v>3883</v>
      </c>
      <c r="R97" s="88">
        <v>0</v>
      </c>
      <c r="S97" s="88">
        <v>0</v>
      </c>
      <c r="T97" s="88">
        <v>2935.7</v>
      </c>
      <c r="U97" s="88">
        <v>3551.2</v>
      </c>
      <c r="V97" s="88">
        <v>0</v>
      </c>
      <c r="W97" s="88">
        <v>4545.5</v>
      </c>
      <c r="X97" s="78">
        <v>4545.5</v>
      </c>
      <c r="Y97" s="79">
        <v>43.4</v>
      </c>
      <c r="Z97" s="78">
        <v>4588.9</v>
      </c>
      <c r="AA97" s="78">
        <v>232.5</v>
      </c>
      <c r="AB97" s="78">
        <v>4356.4</v>
      </c>
      <c r="AC97" s="81">
        <v>2249</v>
      </c>
      <c r="AD97" s="81">
        <v>1233</v>
      </c>
      <c r="AE97" s="81">
        <v>629</v>
      </c>
      <c r="AF97" s="81">
        <f t="shared" si="14"/>
        <v>4111</v>
      </c>
      <c r="AG97" s="81">
        <v>12488</v>
      </c>
      <c r="AH97" s="81">
        <v>567</v>
      </c>
      <c r="AI97" s="81">
        <v>90</v>
      </c>
      <c r="AJ97" s="81">
        <v>13145</v>
      </c>
      <c r="AK97" s="82"/>
      <c r="AL97" s="81">
        <v>1</v>
      </c>
      <c r="AM97" s="82"/>
      <c r="AO97" s="209"/>
      <c r="AP97" s="209"/>
      <c r="AQ97" s="209"/>
      <c r="AR97" s="84">
        <f t="shared" si="12"/>
        <v>12</v>
      </c>
      <c r="AS97" s="82">
        <f t="shared" si="15"/>
        <v>3600</v>
      </c>
      <c r="AT97" s="82">
        <f t="shared" si="16"/>
        <v>3600</v>
      </c>
    </row>
    <row r="98" spans="1:46" ht="12" customHeight="1">
      <c r="A98" s="111">
        <f t="shared" si="17"/>
        <v>86</v>
      </c>
      <c r="B98" s="85" t="s">
        <v>123</v>
      </c>
      <c r="C98" s="70" t="s">
        <v>392</v>
      </c>
      <c r="D98" s="71" t="s">
        <v>393</v>
      </c>
      <c r="E98" s="72" t="s">
        <v>394</v>
      </c>
      <c r="F98" s="73">
        <v>1979</v>
      </c>
      <c r="G98" s="74">
        <v>5</v>
      </c>
      <c r="H98" s="75">
        <v>15631.8</v>
      </c>
      <c r="I98" s="77">
        <v>13622.3</v>
      </c>
      <c r="J98" s="73">
        <v>8832.8</v>
      </c>
      <c r="K98" s="86">
        <v>278</v>
      </c>
      <c r="L98" s="74">
        <v>20</v>
      </c>
      <c r="M98" s="74">
        <v>0</v>
      </c>
      <c r="N98" s="74">
        <v>0</v>
      </c>
      <c r="O98" s="74">
        <v>20</v>
      </c>
      <c r="P98" s="85">
        <v>0</v>
      </c>
      <c r="Q98" s="88">
        <v>3442.4</v>
      </c>
      <c r="R98" s="88">
        <v>0</v>
      </c>
      <c r="S98" s="88">
        <v>0</v>
      </c>
      <c r="T98" s="88">
        <v>2771.7</v>
      </c>
      <c r="U98" s="88">
        <v>1396.5</v>
      </c>
      <c r="V98" s="88">
        <v>143.5</v>
      </c>
      <c r="W98" s="88">
        <v>1636.5</v>
      </c>
      <c r="X98" s="78">
        <v>1780</v>
      </c>
      <c r="Y98" s="79">
        <v>30</v>
      </c>
      <c r="Z98" s="78">
        <v>1810</v>
      </c>
      <c r="AA98" s="80">
        <v>84</v>
      </c>
      <c r="AB98" s="78">
        <v>1726</v>
      </c>
      <c r="AC98" s="81">
        <v>4609</v>
      </c>
      <c r="AD98" s="81">
        <v>805</v>
      </c>
      <c r="AE98" s="81">
        <v>568</v>
      </c>
      <c r="AF98" s="81">
        <f t="shared" si="14"/>
        <v>5982</v>
      </c>
      <c r="AG98" s="81">
        <v>15068</v>
      </c>
      <c r="AH98" s="81">
        <v>342</v>
      </c>
      <c r="AI98" s="81">
        <v>50</v>
      </c>
      <c r="AJ98" s="81">
        <v>15460</v>
      </c>
      <c r="AK98" s="82"/>
      <c r="AL98" s="81">
        <v>1</v>
      </c>
      <c r="AM98" s="82"/>
      <c r="AO98" s="209"/>
      <c r="AP98" s="209"/>
      <c r="AQ98" s="209"/>
      <c r="AR98" s="84">
        <f t="shared" si="12"/>
        <v>0</v>
      </c>
      <c r="AS98" s="82">
        <f t="shared" si="15"/>
        <v>0</v>
      </c>
      <c r="AT98" s="82">
        <f t="shared" si="16"/>
        <v>0</v>
      </c>
    </row>
    <row r="99" spans="1:46" ht="14.25" customHeight="1">
      <c r="A99" s="111">
        <f t="shared" si="17"/>
        <v>87</v>
      </c>
      <c r="B99" s="85" t="s">
        <v>123</v>
      </c>
      <c r="C99" s="70" t="s">
        <v>395</v>
      </c>
      <c r="D99" s="71" t="s">
        <v>396</v>
      </c>
      <c r="E99" s="72" t="s">
        <v>397</v>
      </c>
      <c r="F99" s="73">
        <v>1977</v>
      </c>
      <c r="G99" s="74">
        <v>5</v>
      </c>
      <c r="H99" s="75">
        <v>10630.6</v>
      </c>
      <c r="I99" s="77">
        <v>9360.2</v>
      </c>
      <c r="J99" s="73">
        <v>5935.6</v>
      </c>
      <c r="K99" s="86">
        <v>203</v>
      </c>
      <c r="L99" s="74">
        <v>14</v>
      </c>
      <c r="M99" s="74">
        <v>0</v>
      </c>
      <c r="N99" s="74">
        <v>0</v>
      </c>
      <c r="O99" s="74">
        <v>14</v>
      </c>
      <c r="P99" s="85">
        <v>0</v>
      </c>
      <c r="Q99" s="88">
        <v>2354</v>
      </c>
      <c r="R99" s="88">
        <v>0</v>
      </c>
      <c r="S99" s="88">
        <v>0</v>
      </c>
      <c r="T99" s="88">
        <v>1914.4</v>
      </c>
      <c r="U99" s="88">
        <v>860.7</v>
      </c>
      <c r="V99" s="88">
        <v>73.1</v>
      </c>
      <c r="W99" s="88">
        <v>1026.2</v>
      </c>
      <c r="X99" s="78">
        <v>1099.3</v>
      </c>
      <c r="Y99" s="79">
        <v>20</v>
      </c>
      <c r="Z99" s="78">
        <v>1119.3</v>
      </c>
      <c r="AA99" s="80">
        <v>48</v>
      </c>
      <c r="AB99" s="78">
        <v>1071.3</v>
      </c>
      <c r="AC99" s="81">
        <v>2889</v>
      </c>
      <c r="AD99" s="81">
        <v>662</v>
      </c>
      <c r="AE99" s="81">
        <v>363</v>
      </c>
      <c r="AF99" s="81">
        <f t="shared" si="14"/>
        <v>3914</v>
      </c>
      <c r="AG99" s="81">
        <v>6221</v>
      </c>
      <c r="AH99" s="81">
        <v>250</v>
      </c>
      <c r="AI99" s="81">
        <v>40</v>
      </c>
      <c r="AJ99" s="81">
        <v>6511</v>
      </c>
      <c r="AK99" s="82"/>
      <c r="AL99" s="81">
        <v>1</v>
      </c>
      <c r="AM99" s="82"/>
      <c r="AO99" s="209"/>
      <c r="AP99" s="209"/>
      <c r="AQ99" s="209"/>
      <c r="AR99" s="84">
        <f t="shared" si="12"/>
        <v>0</v>
      </c>
      <c r="AS99" s="82">
        <f t="shared" si="15"/>
        <v>0</v>
      </c>
      <c r="AT99" s="82">
        <f t="shared" si="16"/>
        <v>0</v>
      </c>
    </row>
    <row r="100" spans="1:46" ht="14.25" customHeight="1">
      <c r="A100" s="111">
        <f t="shared" si="17"/>
        <v>88</v>
      </c>
      <c r="B100" s="85" t="s">
        <v>123</v>
      </c>
      <c r="C100" s="70" t="s">
        <v>398</v>
      </c>
      <c r="D100" s="71" t="s">
        <v>399</v>
      </c>
      <c r="E100" s="72" t="s">
        <v>400</v>
      </c>
      <c r="F100" s="73">
        <v>1977</v>
      </c>
      <c r="G100" s="74">
        <v>9</v>
      </c>
      <c r="H100" s="75">
        <v>29256.8</v>
      </c>
      <c r="I100" s="77">
        <v>24617.3</v>
      </c>
      <c r="J100" s="73">
        <v>14704.3</v>
      </c>
      <c r="K100" s="86">
        <v>414</v>
      </c>
      <c r="L100" s="74">
        <v>12</v>
      </c>
      <c r="M100" s="74">
        <v>12</v>
      </c>
      <c r="N100" s="74">
        <v>0</v>
      </c>
      <c r="O100" s="74">
        <v>12</v>
      </c>
      <c r="P100" s="85">
        <v>0</v>
      </c>
      <c r="Q100" s="88">
        <v>3823.7</v>
      </c>
      <c r="R100" s="88">
        <v>0</v>
      </c>
      <c r="S100" s="88">
        <v>0</v>
      </c>
      <c r="T100" s="88">
        <v>3084.6</v>
      </c>
      <c r="U100" s="88">
        <v>3620.2</v>
      </c>
      <c r="V100" s="88">
        <v>0</v>
      </c>
      <c r="W100" s="88">
        <v>3665.6</v>
      </c>
      <c r="X100" s="78">
        <v>3665.6</v>
      </c>
      <c r="Y100" s="79">
        <v>58.8</v>
      </c>
      <c r="Z100" s="78">
        <v>3724.4</v>
      </c>
      <c r="AA100" s="78">
        <v>151.7</v>
      </c>
      <c r="AB100" s="78">
        <v>3572.7</v>
      </c>
      <c r="AC100" s="81">
        <v>2450</v>
      </c>
      <c r="AD100" s="81">
        <v>1399</v>
      </c>
      <c r="AE100" s="81">
        <v>830</v>
      </c>
      <c r="AF100" s="81">
        <f t="shared" si="14"/>
        <v>4679</v>
      </c>
      <c r="AG100" s="81">
        <v>11668</v>
      </c>
      <c r="AH100" s="81">
        <v>50</v>
      </c>
      <c r="AI100" s="81">
        <v>60</v>
      </c>
      <c r="AJ100" s="81">
        <v>11778</v>
      </c>
      <c r="AK100" s="82"/>
      <c r="AL100" s="81">
        <v>1</v>
      </c>
      <c r="AM100" s="82"/>
      <c r="AO100" s="209"/>
      <c r="AP100" s="209"/>
      <c r="AQ100" s="209"/>
      <c r="AR100" s="84">
        <f t="shared" si="12"/>
        <v>12</v>
      </c>
      <c r="AS100" s="82">
        <f t="shared" si="15"/>
        <v>3600</v>
      </c>
      <c r="AT100" s="82">
        <f t="shared" si="16"/>
        <v>3600</v>
      </c>
    </row>
    <row r="101" spans="1:46" ht="12" customHeight="1">
      <c r="A101" s="210">
        <f t="shared" si="17"/>
        <v>89</v>
      </c>
      <c r="B101" s="211" t="s">
        <v>123</v>
      </c>
      <c r="C101" s="211" t="s">
        <v>401</v>
      </c>
      <c r="D101" s="212" t="s">
        <v>402</v>
      </c>
      <c r="E101" s="213" t="s">
        <v>403</v>
      </c>
      <c r="F101" s="124">
        <v>1977</v>
      </c>
      <c r="G101" s="126">
        <v>5</v>
      </c>
      <c r="H101" s="214">
        <v>14646.9</v>
      </c>
      <c r="I101" s="215">
        <v>12780.8</v>
      </c>
      <c r="J101" s="124">
        <v>8156.7</v>
      </c>
      <c r="K101" s="125">
        <v>281</v>
      </c>
      <c r="L101" s="126">
        <v>19</v>
      </c>
      <c r="M101" s="126">
        <v>0</v>
      </c>
      <c r="N101" s="126">
        <v>0</v>
      </c>
      <c r="O101" s="126">
        <v>19</v>
      </c>
      <c r="P101" s="216">
        <v>0</v>
      </c>
      <c r="Q101" s="130">
        <v>3296.5</v>
      </c>
      <c r="R101" s="130">
        <v>0</v>
      </c>
      <c r="S101" s="130">
        <v>0</v>
      </c>
      <c r="T101" s="130">
        <v>2598</v>
      </c>
      <c r="U101" s="130">
        <v>1360</v>
      </c>
      <c r="V101" s="130">
        <v>0</v>
      </c>
      <c r="W101" s="130">
        <v>1493</v>
      </c>
      <c r="X101" s="134">
        <v>1493</v>
      </c>
      <c r="Y101" s="133">
        <v>22</v>
      </c>
      <c r="Z101" s="134">
        <v>1515</v>
      </c>
      <c r="AA101" s="132">
        <v>84</v>
      </c>
      <c r="AB101" s="134">
        <v>1431</v>
      </c>
      <c r="AC101" s="135">
        <v>1966</v>
      </c>
      <c r="AD101" s="135">
        <v>1093</v>
      </c>
      <c r="AE101" s="135">
        <v>644</v>
      </c>
      <c r="AF101" s="135">
        <f t="shared" si="14"/>
        <v>3703</v>
      </c>
      <c r="AG101" s="135">
        <v>12104</v>
      </c>
      <c r="AH101" s="135">
        <v>243</v>
      </c>
      <c r="AI101" s="135">
        <v>135</v>
      </c>
      <c r="AJ101" s="135">
        <v>12482</v>
      </c>
      <c r="AK101" s="217"/>
      <c r="AL101" s="135">
        <v>1</v>
      </c>
      <c r="AM101" s="217"/>
      <c r="AO101" s="209"/>
      <c r="AP101" s="209"/>
      <c r="AQ101" s="209"/>
      <c r="AR101" s="218">
        <f t="shared" si="12"/>
        <v>0</v>
      </c>
      <c r="AS101" s="82">
        <f t="shared" si="15"/>
        <v>0</v>
      </c>
      <c r="AT101" s="82">
        <f t="shared" si="16"/>
        <v>0</v>
      </c>
    </row>
    <row r="102" spans="1:46" s="222" customFormat="1" ht="15" customHeight="1">
      <c r="A102" s="290" t="s">
        <v>404</v>
      </c>
      <c r="B102" s="290"/>
      <c r="C102" s="290"/>
      <c r="D102" s="290"/>
      <c r="E102" s="290"/>
      <c r="F102" s="219"/>
      <c r="G102" s="100"/>
      <c r="H102" s="99">
        <f>SUM(H79:H101)</f>
        <v>304534</v>
      </c>
      <c r="I102" s="99">
        <f aca="true" t="shared" si="18" ref="I102:AI102">SUM(I79:I101)</f>
        <v>260716.30000000002</v>
      </c>
      <c r="J102" s="99">
        <f t="shared" si="18"/>
        <v>160680.8</v>
      </c>
      <c r="K102" s="100">
        <f t="shared" si="18"/>
        <v>5115</v>
      </c>
      <c r="L102" s="100">
        <f t="shared" si="18"/>
        <v>240</v>
      </c>
      <c r="M102" s="100">
        <f t="shared" si="18"/>
        <v>68</v>
      </c>
      <c r="N102" s="100">
        <f t="shared" si="18"/>
        <v>1</v>
      </c>
      <c r="O102" s="100">
        <f t="shared" si="18"/>
        <v>240</v>
      </c>
      <c r="P102" s="99">
        <f t="shared" si="18"/>
        <v>5774.6</v>
      </c>
      <c r="Q102" s="99">
        <f t="shared" si="18"/>
        <v>52143.299999999996</v>
      </c>
      <c r="R102" s="99">
        <f t="shared" si="18"/>
        <v>2489.7</v>
      </c>
      <c r="S102" s="99">
        <f t="shared" si="18"/>
        <v>2489.7</v>
      </c>
      <c r="T102" s="99">
        <f t="shared" si="18"/>
        <v>41114.5</v>
      </c>
      <c r="U102" s="99">
        <f t="shared" si="18"/>
        <v>28399.4</v>
      </c>
      <c r="V102" s="99">
        <f t="shared" si="18"/>
        <v>3445.3999999999996</v>
      </c>
      <c r="W102" s="99">
        <f t="shared" si="18"/>
        <v>34425.200000000004</v>
      </c>
      <c r="X102" s="99">
        <f t="shared" si="18"/>
        <v>37870.6</v>
      </c>
      <c r="Y102" s="99">
        <f t="shared" si="18"/>
        <v>481.5</v>
      </c>
      <c r="Z102" s="99">
        <f t="shared" si="18"/>
        <v>38352.1</v>
      </c>
      <c r="AA102" s="99">
        <f t="shared" si="18"/>
        <v>2536.0999999999995</v>
      </c>
      <c r="AB102" s="99">
        <f t="shared" si="18"/>
        <v>35816</v>
      </c>
      <c r="AC102" s="100">
        <f t="shared" si="18"/>
        <v>44405</v>
      </c>
      <c r="AD102" s="99">
        <f t="shared" si="18"/>
        <v>30143.100000000002</v>
      </c>
      <c r="AE102" s="100">
        <f t="shared" si="18"/>
        <v>8674.5</v>
      </c>
      <c r="AF102" s="99">
        <f t="shared" si="18"/>
        <v>83222.6</v>
      </c>
      <c r="AG102" s="100">
        <f t="shared" si="18"/>
        <v>214252</v>
      </c>
      <c r="AH102" s="100">
        <f t="shared" si="18"/>
        <v>8848</v>
      </c>
      <c r="AI102" s="100">
        <f t="shared" si="18"/>
        <v>1308</v>
      </c>
      <c r="AJ102" s="100">
        <f>SUM(AJ79:AJ101)</f>
        <v>230745</v>
      </c>
      <c r="AK102" s="220">
        <v>5</v>
      </c>
      <c r="AL102" s="220">
        <v>16</v>
      </c>
      <c r="AM102" s="220">
        <v>0</v>
      </c>
      <c r="AN102" s="221"/>
      <c r="AO102" s="221"/>
      <c r="AP102" s="221"/>
      <c r="AQ102" s="221"/>
      <c r="AR102" s="100">
        <f>SUM(AR79:AR101)</f>
        <v>69</v>
      </c>
      <c r="AS102" s="100">
        <f>SUM(AS79:AS101)</f>
        <v>20700</v>
      </c>
      <c r="AT102" s="100">
        <f>SUM(AT79:AT101)</f>
        <v>20700</v>
      </c>
    </row>
    <row r="103" spans="1:46" s="229" customFormat="1" ht="21" customHeight="1">
      <c r="A103" s="282" t="s">
        <v>405</v>
      </c>
      <c r="B103" s="282"/>
      <c r="C103" s="282"/>
      <c r="D103" s="282"/>
      <c r="E103" s="283"/>
      <c r="F103" s="223"/>
      <c r="G103" s="223"/>
      <c r="H103" s="223">
        <f>H102+H77+H60+H37</f>
        <v>1211767.4</v>
      </c>
      <c r="I103" s="223">
        <f aca="true" t="shared" si="19" ref="I103:AI103">I102+I77+I60+I37</f>
        <v>1034529.6000000001</v>
      </c>
      <c r="J103" s="223">
        <f t="shared" si="19"/>
        <v>644988.1000000001</v>
      </c>
      <c r="K103" s="224">
        <f t="shared" si="19"/>
        <v>19737</v>
      </c>
      <c r="L103" s="224">
        <f t="shared" si="19"/>
        <v>640</v>
      </c>
      <c r="M103" s="224">
        <f t="shared" si="19"/>
        <v>415</v>
      </c>
      <c r="N103" s="224">
        <f t="shared" si="19"/>
        <v>42</v>
      </c>
      <c r="O103" s="224">
        <f t="shared" si="19"/>
        <v>639</v>
      </c>
      <c r="P103" s="223">
        <f t="shared" si="19"/>
        <v>231530.9</v>
      </c>
      <c r="Q103" s="223">
        <f t="shared" si="19"/>
        <v>165882.24</v>
      </c>
      <c r="R103" s="223">
        <f t="shared" si="19"/>
        <v>16592.4</v>
      </c>
      <c r="S103" s="223">
        <f t="shared" si="19"/>
        <v>12951.5</v>
      </c>
      <c r="T103" s="223">
        <f t="shared" si="19"/>
        <v>130062.29999999999</v>
      </c>
      <c r="U103" s="223">
        <f t="shared" si="19"/>
        <v>110855.00000000001</v>
      </c>
      <c r="V103" s="223">
        <f t="shared" si="19"/>
        <v>20817.5</v>
      </c>
      <c r="W103" s="223">
        <f t="shared" si="19"/>
        <v>127271.90000000002</v>
      </c>
      <c r="X103" s="223">
        <f t="shared" si="19"/>
        <v>148089.4</v>
      </c>
      <c r="Y103" s="223">
        <f t="shared" si="19"/>
        <v>2045.1999999999998</v>
      </c>
      <c r="Z103" s="223">
        <f t="shared" si="19"/>
        <v>150134.6</v>
      </c>
      <c r="AA103" s="223">
        <f t="shared" si="19"/>
        <v>12746.13</v>
      </c>
      <c r="AB103" s="223">
        <f t="shared" si="19"/>
        <v>137388.5</v>
      </c>
      <c r="AC103" s="224">
        <f t="shared" si="19"/>
        <v>138722</v>
      </c>
      <c r="AD103" s="223">
        <f t="shared" si="19"/>
        <v>102393.8</v>
      </c>
      <c r="AE103" s="224">
        <f t="shared" si="19"/>
        <v>31752.5</v>
      </c>
      <c r="AF103" s="223">
        <f t="shared" si="19"/>
        <v>272868.3</v>
      </c>
      <c r="AG103" s="224">
        <f t="shared" si="19"/>
        <v>640882</v>
      </c>
      <c r="AH103" s="224">
        <f t="shared" si="19"/>
        <v>36322</v>
      </c>
      <c r="AI103" s="224">
        <f t="shared" si="19"/>
        <v>4560</v>
      </c>
      <c r="AJ103" s="225">
        <f>SUM(AG103:AI103)</f>
        <v>681764</v>
      </c>
      <c r="AK103" s="226">
        <v>89</v>
      </c>
      <c r="AL103" s="227">
        <v>65</v>
      </c>
      <c r="AM103" s="226">
        <v>4</v>
      </c>
      <c r="AN103" s="228"/>
      <c r="AO103" s="228"/>
      <c r="AP103" s="228"/>
      <c r="AQ103" s="228"/>
      <c r="AR103" s="224">
        <f>AR102+AR77+AR60+AR37</f>
        <v>457</v>
      </c>
      <c r="AS103" s="224">
        <f>AS102+AS77+AS60+AS37</f>
        <v>137100</v>
      </c>
      <c r="AT103" s="224">
        <f>AT102+AT77+AT60+AT37</f>
        <v>137100</v>
      </c>
    </row>
    <row r="104" spans="1:75" ht="12">
      <c r="A104" s="25"/>
      <c r="B104" s="25"/>
      <c r="C104" s="25"/>
      <c r="D104" s="230"/>
      <c r="E104" s="25"/>
      <c r="F104" s="231"/>
      <c r="G104" s="25"/>
      <c r="H104" s="232"/>
      <c r="I104" s="233"/>
      <c r="J104" s="233"/>
      <c r="K104" s="234">
        <f>K78</f>
        <v>136</v>
      </c>
      <c r="L104" s="235" t="s">
        <v>334</v>
      </c>
      <c r="M104" s="236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237"/>
      <c r="BW104" s="237"/>
    </row>
    <row r="105" spans="1:75" ht="12">
      <c r="A105" s="26" t="s">
        <v>406</v>
      </c>
      <c r="H105" s="45"/>
      <c r="J105" s="40" t="s">
        <v>407</v>
      </c>
      <c r="K105" s="45">
        <f>K103+K104</f>
        <v>19873</v>
      </c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</row>
    <row r="106" spans="8:75" ht="12">
      <c r="H106" s="45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237"/>
      <c r="BW106" s="237"/>
    </row>
    <row r="107" spans="8:26" ht="12">
      <c r="H107" s="45"/>
      <c r="X107" s="87"/>
      <c r="Y107" s="238"/>
      <c r="Z107" s="238"/>
    </row>
    <row r="108" spans="4:38" ht="12">
      <c r="D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AC108" s="26"/>
      <c r="AI108" s="26"/>
      <c r="AL108" s="26"/>
    </row>
    <row r="109" spans="5:11" ht="12" hidden="1">
      <c r="E109" s="87"/>
      <c r="K109" s="41"/>
    </row>
    <row r="110" spans="2:11" ht="12" hidden="1">
      <c r="B110" s="43"/>
      <c r="C110" s="43"/>
      <c r="D110" s="239"/>
      <c r="E110" s="240"/>
      <c r="F110" s="240"/>
      <c r="G110" s="240"/>
      <c r="H110" s="241"/>
      <c r="I110" s="241"/>
      <c r="K110" s="41"/>
    </row>
    <row r="111" ht="12" hidden="1">
      <c r="K111" s="41"/>
    </row>
    <row r="112" spans="4:18" ht="12" hidden="1">
      <c r="D112" s="242" t="s">
        <v>408</v>
      </c>
      <c r="E112" s="243"/>
      <c r="F112" s="243"/>
      <c r="G112" s="243"/>
      <c r="H112" s="244"/>
      <c r="I112" s="244"/>
      <c r="J112" s="245"/>
      <c r="K112" s="246"/>
      <c r="L112" s="247"/>
      <c r="M112" s="247"/>
      <c r="Q112" s="284">
        <f>Q103+AF103+AJ103</f>
        <v>1120514.54</v>
      </c>
      <c r="R112" s="284"/>
    </row>
    <row r="113" spans="10:17" ht="12" hidden="1">
      <c r="J113" s="248"/>
      <c r="K113" s="249"/>
      <c r="Q113" s="250">
        <f>Q112/10000</f>
        <v>112.051454</v>
      </c>
    </row>
    <row r="114" spans="4:6" ht="12" hidden="1">
      <c r="D114" s="38" t="s">
        <v>409</v>
      </c>
      <c r="F114" s="251">
        <f>I103</f>
        <v>1034529.6000000001</v>
      </c>
    </row>
    <row r="115" spans="4:6" ht="12" hidden="1">
      <c r="D115" s="38" t="s">
        <v>410</v>
      </c>
      <c r="F115" s="252">
        <f>Q103</f>
        <v>165882.24</v>
      </c>
    </row>
    <row r="116" spans="4:6" ht="12" hidden="1">
      <c r="D116" s="38" t="s">
        <v>411</v>
      </c>
      <c r="F116" s="87">
        <f>S103</f>
        <v>12951.5</v>
      </c>
    </row>
    <row r="117" spans="4:32" ht="12" hidden="1">
      <c r="D117" s="38" t="s">
        <v>412</v>
      </c>
      <c r="F117" s="87">
        <f>T103</f>
        <v>130062.29999999999</v>
      </c>
      <c r="H117" s="253">
        <f>F118+F119</f>
        <v>131672.5</v>
      </c>
      <c r="I117" s="39" t="s">
        <v>413</v>
      </c>
      <c r="AF117" s="42"/>
    </row>
    <row r="118" spans="4:6" ht="12" hidden="1">
      <c r="D118" s="38" t="s">
        <v>414</v>
      </c>
      <c r="F118" s="251">
        <f>U103</f>
        <v>110855.00000000001</v>
      </c>
    </row>
    <row r="119" spans="4:6" ht="12" hidden="1">
      <c r="D119" s="38" t="s">
        <v>109</v>
      </c>
      <c r="F119" s="251">
        <f>V103</f>
        <v>20817.5</v>
      </c>
    </row>
    <row r="120" spans="4:6" ht="12" hidden="1">
      <c r="D120" s="38" t="s">
        <v>415</v>
      </c>
      <c r="F120" s="87">
        <f>Y103</f>
        <v>2045.1999999999998</v>
      </c>
    </row>
    <row r="121" ht="12" hidden="1">
      <c r="F121" s="87"/>
    </row>
    <row r="122" spans="5:6" ht="12" hidden="1">
      <c r="E122" s="26" t="s">
        <v>17</v>
      </c>
      <c r="F122" s="254">
        <f>H103</f>
        <v>1211767.4</v>
      </c>
    </row>
    <row r="123" spans="6:7" ht="12" hidden="1">
      <c r="F123" s="87">
        <f>F114+F118+F119</f>
        <v>1166202.1</v>
      </c>
      <c r="G123" s="26" t="s">
        <v>416</v>
      </c>
    </row>
    <row r="124" spans="6:13" ht="12" hidden="1">
      <c r="F124" s="255">
        <f>F122-F123</f>
        <v>45565.299999999814</v>
      </c>
      <c r="G124" s="256"/>
      <c r="H124" s="281" t="s">
        <v>417</v>
      </c>
      <c r="I124" s="281"/>
      <c r="J124" s="281"/>
      <c r="K124" s="281"/>
      <c r="L124" s="281"/>
      <c r="M124" s="281"/>
    </row>
    <row r="125" ht="12" hidden="1">
      <c r="D125" s="38" t="s">
        <v>418</v>
      </c>
    </row>
    <row r="126" ht="12" hidden="1">
      <c r="D126" s="38" t="s">
        <v>419</v>
      </c>
    </row>
    <row r="127" ht="12" hidden="1"/>
    <row r="128" ht="12" hidden="1"/>
    <row r="129" ht="12" hidden="1"/>
    <row r="130" spans="1:3" ht="12" hidden="1">
      <c r="A130" s="44"/>
      <c r="B130" s="44" t="s">
        <v>420</v>
      </c>
      <c r="C130" s="44"/>
    </row>
    <row r="131" spans="1:3" ht="12" hidden="1">
      <c r="A131" s="44"/>
      <c r="B131" s="44" t="s">
        <v>421</v>
      </c>
      <c r="C131" s="44"/>
    </row>
    <row r="132" spans="1:3" ht="12">
      <c r="A132" s="44"/>
      <c r="B132" s="44"/>
      <c r="C132" s="44"/>
    </row>
  </sheetData>
  <mergeCells count="39">
    <mergeCell ref="B6:B7"/>
    <mergeCell ref="D6:D7"/>
    <mergeCell ref="E6:E7"/>
    <mergeCell ref="F6:F7"/>
    <mergeCell ref="G6:G7"/>
    <mergeCell ref="H6:J6"/>
    <mergeCell ref="L6:L7"/>
    <mergeCell ref="M6:N6"/>
    <mergeCell ref="O6:O7"/>
    <mergeCell ref="P6:P7"/>
    <mergeCell ref="Q6:Q7"/>
    <mergeCell ref="R6:R7"/>
    <mergeCell ref="S6:S7"/>
    <mergeCell ref="T6:T7"/>
    <mergeCell ref="U6:W6"/>
    <mergeCell ref="X6:AB6"/>
    <mergeCell ref="AC6:AF6"/>
    <mergeCell ref="AG6:AJ6"/>
    <mergeCell ref="AK6:AK7"/>
    <mergeCell ref="AL6:AM6"/>
    <mergeCell ref="AQ6:AQ7"/>
    <mergeCell ref="AR6:AR7"/>
    <mergeCell ref="AS6:AS7"/>
    <mergeCell ref="AT6:AT7"/>
    <mergeCell ref="B37:E37"/>
    <mergeCell ref="AQ38:AQ39"/>
    <mergeCell ref="A60:E60"/>
    <mergeCell ref="AQ61:AQ62"/>
    <mergeCell ref="AQ79:AQ80"/>
    <mergeCell ref="A102:E102"/>
    <mergeCell ref="A71:A72"/>
    <mergeCell ref="B71:B72"/>
    <mergeCell ref="F71:F72"/>
    <mergeCell ref="G71:G72"/>
    <mergeCell ref="H124:M124"/>
    <mergeCell ref="A103:E103"/>
    <mergeCell ref="Q112:R112"/>
    <mergeCell ref="I71:I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1</cp:lastModifiedBy>
  <dcterms:created xsi:type="dcterms:W3CDTF">2013-03-31T16:48:29Z</dcterms:created>
  <dcterms:modified xsi:type="dcterms:W3CDTF">2013-04-05T08:54:29Z</dcterms:modified>
  <cp:category/>
  <cp:version/>
  <cp:contentType/>
  <cp:contentStatus/>
</cp:coreProperties>
</file>