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2"/>
  </bookViews>
  <sheets>
    <sheet name="лест клетки" sheetId="1" r:id="rId1"/>
    <sheet name="территория" sheetId="2" r:id="rId2"/>
    <sheet name="мусоропровод" sheetId="3" r:id="rId3"/>
  </sheets>
  <definedNames>
    <definedName name="_xlnm.Print_Titles" localSheetId="0">'лест клетки'!$2:$4</definedName>
    <definedName name="_xlnm.Print_Titles" localSheetId="2">'мусоропровод'!$3:$4</definedName>
    <definedName name="_xlnm.Print_Titles" localSheetId="1">'территория'!$3:$4</definedName>
  </definedNames>
  <calcPr fullCalcOnLoad="1"/>
</workbook>
</file>

<file path=xl/sharedStrings.xml><?xml version="1.0" encoding="utf-8"?>
<sst xmlns="http://schemas.openxmlformats.org/spreadsheetml/2006/main" count="700" uniqueCount="236">
  <si>
    <t>январь</t>
  </si>
  <si>
    <t>февраль</t>
  </si>
  <si>
    <t>март</t>
  </si>
  <si>
    <t>апрель</t>
  </si>
  <si>
    <t>май</t>
  </si>
  <si>
    <t>июнь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</si>
  <si>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</si>
  <si>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</si>
  <si>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</si>
  <si>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</si>
  <si>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</si>
  <si>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</si>
  <si>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</si>
  <si>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</si>
  <si>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</si>
  <si>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</si>
  <si>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</si>
  <si>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</si>
  <si>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</si>
  <si>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</si>
  <si>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</si>
  <si>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</si>
  <si>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</si>
  <si>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</si>
  <si>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</si>
  <si>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</si>
  <si>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</si>
  <si>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</si>
  <si>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</si>
  <si>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</si>
  <si>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</si>
  <si>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</si>
  <si>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</si>
  <si>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</si>
  <si>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</si>
  <si>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</si>
  <si>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</si>
  <si>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</si>
  <si>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</si>
  <si>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</si>
  <si>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</si>
  <si>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</si>
  <si>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</si>
  <si>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</si>
  <si>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</si>
  <si>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</si>
  <si>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</si>
  <si>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</si>
  <si>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</si>
  <si>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</si>
  <si>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11/01</t>
  </si>
  <si>
    <t>Сюембике 4</t>
  </si>
  <si>
    <t>11/03-1</t>
  </si>
  <si>
    <t>Сюембике 12</t>
  </si>
  <si>
    <t>11/06</t>
  </si>
  <si>
    <t>Беляева 25</t>
  </si>
  <si>
    <t>11/07</t>
  </si>
  <si>
    <t>Пр.Мира 23</t>
  </si>
  <si>
    <t>11/09</t>
  </si>
  <si>
    <t>Пр.Мира 37/15</t>
  </si>
  <si>
    <t>11/11</t>
  </si>
  <si>
    <t>Беляева 21</t>
  </si>
  <si>
    <t>11/12</t>
  </si>
  <si>
    <t>Беляева 17</t>
  </si>
  <si>
    <t>11/14</t>
  </si>
  <si>
    <t>Пр.Мира 25</t>
  </si>
  <si>
    <t>11/17</t>
  </si>
  <si>
    <t>Пр.Мира 35</t>
  </si>
  <si>
    <t>11/24</t>
  </si>
  <si>
    <t>Сюембике 8</t>
  </si>
  <si>
    <t>11/25</t>
  </si>
  <si>
    <t>Пр.Мира 31</t>
  </si>
  <si>
    <t>11/26</t>
  </si>
  <si>
    <t>Беляева 29</t>
  </si>
  <si>
    <t>11/27</t>
  </si>
  <si>
    <t>Беляева 31</t>
  </si>
  <si>
    <t>11/31</t>
  </si>
  <si>
    <t>Сюембике 10</t>
  </si>
  <si>
    <t>11/32</t>
  </si>
  <si>
    <t>Сюембике 10/2</t>
  </si>
  <si>
    <t>11/33</t>
  </si>
  <si>
    <t>Сюембике 6</t>
  </si>
  <si>
    <t>16/01</t>
  </si>
  <si>
    <t>Беляева 30-1</t>
  </si>
  <si>
    <t>16/02</t>
  </si>
  <si>
    <t xml:space="preserve">Беляева 30-2 </t>
  </si>
  <si>
    <t>16/03</t>
  </si>
  <si>
    <t>Пр.Мира 49</t>
  </si>
  <si>
    <t>16/08</t>
  </si>
  <si>
    <t>Пр.Мира 47</t>
  </si>
  <si>
    <t>16/09</t>
  </si>
  <si>
    <t>Пр.Мира 39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</si>
  <si>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</si>
  <si>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</si>
  <si>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</si>
  <si>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</si>
  <si>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</si>
  <si>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</si>
  <si>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</si>
  <si>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</si>
  <si>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</si>
  <si>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Пр.Мира 43</t>
  </si>
  <si>
    <t>16/15</t>
  </si>
  <si>
    <t>Беляева 30-3</t>
  </si>
  <si>
    <t>16/17</t>
  </si>
  <si>
    <t>Беляева 30-4</t>
  </si>
  <si>
    <t>16/18</t>
  </si>
  <si>
    <t xml:space="preserve">Беляева 30-5 </t>
  </si>
  <si>
    <t>20/02</t>
  </si>
  <si>
    <t>Сюембике 54</t>
  </si>
  <si>
    <t>20/04</t>
  </si>
  <si>
    <t>Сюембике 56</t>
  </si>
  <si>
    <t>20/05</t>
  </si>
  <si>
    <t>Сюембике 58/41</t>
  </si>
  <si>
    <t>20/05а</t>
  </si>
  <si>
    <t>Автозаводский 41  корп. А</t>
  </si>
  <si>
    <t>20/07</t>
  </si>
  <si>
    <t>Бул.Цветочный 1</t>
  </si>
  <si>
    <t>23/02</t>
  </si>
  <si>
    <t>Сюембике 64</t>
  </si>
  <si>
    <t>23/04</t>
  </si>
  <si>
    <t>Сюембике 66</t>
  </si>
  <si>
    <t>23/05</t>
  </si>
  <si>
    <t>Сюембике 68</t>
  </si>
  <si>
    <t>23/07-В</t>
  </si>
  <si>
    <t>бул.Цветочный -17 "В"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</si>
  <si>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</si>
  <si>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</si>
  <si>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</si>
  <si>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</si>
  <si>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</si>
  <si>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</si>
  <si>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</si>
  <si>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</si>
  <si>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</si>
  <si>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</si>
  <si>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</si>
  <si>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Автозаводский 26</t>
  </si>
  <si>
    <t>Итого по ЖЭУ-17: 15 домов</t>
  </si>
  <si>
    <t>22/15</t>
  </si>
  <si>
    <t>Ул.Татарстан 9</t>
  </si>
  <si>
    <t>24/02</t>
  </si>
  <si>
    <t>Сюембике 72</t>
  </si>
  <si>
    <t>24/03</t>
  </si>
  <si>
    <t>Сюембике 74</t>
  </si>
  <si>
    <t>24/04</t>
  </si>
  <si>
    <t>Сюембике 78</t>
  </si>
  <si>
    <t>24/06</t>
  </si>
  <si>
    <t>Ул. Татарстан 13</t>
  </si>
  <si>
    <t>24/08</t>
  </si>
  <si>
    <t>Цветочный 23</t>
  </si>
  <si>
    <t>25/06</t>
  </si>
  <si>
    <t>Пр. Яшлек 25</t>
  </si>
  <si>
    <t>25/07а</t>
  </si>
  <si>
    <t>Пр.Мира 99а</t>
  </si>
  <si>
    <t>25/07б</t>
  </si>
  <si>
    <t>Пр.Мира 99б</t>
  </si>
  <si>
    <t>25/08</t>
  </si>
  <si>
    <t>Пр. Мира 99</t>
  </si>
  <si>
    <t>25/09</t>
  </si>
  <si>
    <t>Пр. Мира 97/2</t>
  </si>
  <si>
    <t>25/11</t>
  </si>
  <si>
    <t>Ул. Татарстан 4</t>
  </si>
  <si>
    <t>25/12</t>
  </si>
  <si>
    <t xml:space="preserve">Ул. Татарстан 6 </t>
  </si>
  <si>
    <t>25/13</t>
  </si>
  <si>
    <t>Ул. Татарстан 8</t>
  </si>
  <si>
    <t>25/15</t>
  </si>
  <si>
    <t xml:space="preserve">Пр. Яшлек 33    </t>
  </si>
  <si>
    <t>25/15Н</t>
  </si>
  <si>
    <t>Пр. Яшлек 31</t>
  </si>
  <si>
    <t>25/16</t>
  </si>
  <si>
    <t>Пр. Яшлек 29</t>
  </si>
  <si>
    <t>25/18</t>
  </si>
  <si>
    <t>Пр. Яшлек 37</t>
  </si>
  <si>
    <t>25/20</t>
  </si>
  <si>
    <t>Пр. Яшлек 39</t>
  </si>
  <si>
    <t>25/21</t>
  </si>
  <si>
    <t>Ул. Татарстан 12</t>
  </si>
  <si>
    <t>25/24</t>
  </si>
  <si>
    <t>Сюембике 80</t>
  </si>
  <si>
    <t>25/26</t>
  </si>
  <si>
    <t>Сюембике 84</t>
  </si>
  <si>
    <t>25/27</t>
  </si>
  <si>
    <t>Сюембике 86/43</t>
  </si>
  <si>
    <t xml:space="preserve">Всего ООО УК «Ремжилстрой"  89 домов   </t>
  </si>
  <si>
    <t>Гульгена</t>
  </si>
  <si>
    <t>Разница</t>
  </si>
  <si>
    <t>%</t>
  </si>
  <si>
    <t>ЕСН</t>
  </si>
  <si>
    <t>Общехозяйственные расходы</t>
  </si>
  <si>
    <t>Приобретение моющих средств</t>
  </si>
  <si>
    <t>Приобретение хоз.инвентаря</t>
  </si>
  <si>
    <t>Профосмотры</t>
  </si>
  <si>
    <t>Содержание автотранспорта</t>
  </si>
  <si>
    <t>Спецодежда</t>
  </si>
  <si>
    <t>спец.мыло</t>
  </si>
  <si>
    <t>Услуги сторонних организаций</t>
  </si>
  <si>
    <t xml:space="preserve"> ФОТ</t>
  </si>
  <si>
    <t>прочие</t>
  </si>
  <si>
    <t>Сумма -всего, руб.</t>
  </si>
  <si>
    <t>сумма по дому</t>
  </si>
  <si>
    <t>Итого по ООО "Партнер-4": 22дома</t>
  </si>
  <si>
    <t>ООО"Партнер-2"</t>
  </si>
  <si>
    <t>ООО"Партнер-4"</t>
  </si>
  <si>
    <t>ИТОГО ООО "Партнер-2":29 домов</t>
  </si>
  <si>
    <t>ООО "Партнер"</t>
  </si>
  <si>
    <t>Итого по ООО "Партнер": 23дома</t>
  </si>
  <si>
    <t>Кол-во мусоропроводов</t>
  </si>
  <si>
    <t xml:space="preserve"> ООО "ЖЭУ-17"</t>
  </si>
  <si>
    <t>Цена за единицу, руб.</t>
  </si>
  <si>
    <t>Исполнитель:</t>
  </si>
  <si>
    <t>Вед.экономист ПЭО Сайфуллина Р.М.</t>
  </si>
  <si>
    <t>Площадь придомовой территории, м2</t>
  </si>
  <si>
    <r>
      <t xml:space="preserve">материалы </t>
    </r>
    <r>
      <rPr>
        <sz val="8"/>
        <rFont val="Arial Cyr"/>
        <family val="0"/>
      </rPr>
      <t>(</t>
    </r>
    <r>
      <rPr>
        <i/>
        <sz val="8"/>
        <rFont val="Arial Cyr"/>
        <family val="0"/>
      </rPr>
      <t xml:space="preserve"> песок, побелка,рассада,семена, гсм для газонокосилок и снегоуборочн.машин</t>
    </r>
    <r>
      <rPr>
        <sz val="8"/>
        <rFont val="Arial Cyr"/>
        <family val="0"/>
      </rPr>
      <t>)</t>
    </r>
  </si>
  <si>
    <t>Площадь убираемой площади, м2</t>
  </si>
  <si>
    <t>Год ввода</t>
  </si>
  <si>
    <t>возраст</t>
  </si>
  <si>
    <t>дома до 25 лет</t>
  </si>
  <si>
    <t>дома от 26 до 50 лет</t>
  </si>
  <si>
    <t>ВСЕГО</t>
  </si>
  <si>
    <t>июль</t>
  </si>
  <si>
    <t>август</t>
  </si>
  <si>
    <t>сентябрь</t>
  </si>
  <si>
    <t>в том числе:</t>
  </si>
  <si>
    <t>НЕ ЗАБУДЬ ВВЕСТИ СУММУ ЗАТРАТ</t>
  </si>
  <si>
    <t xml:space="preserve">      справочно</t>
  </si>
  <si>
    <t>Уборка  внутридомовых мест общего пользования за  2012 год по ООО УК "Ремжилстрой"</t>
  </si>
  <si>
    <t>октябрь</t>
  </si>
  <si>
    <t>ноябрь</t>
  </si>
  <si>
    <t>декабрь</t>
  </si>
  <si>
    <t>Площадь сред. За 2012 г</t>
  </si>
  <si>
    <t>Площадь сред. За 2012г</t>
  </si>
  <si>
    <t>Площадь сред. За 2012г.</t>
  </si>
  <si>
    <t>Уборка и очистка придомовой территории за  2012 год по ООО УК "Ремжилстрой"</t>
  </si>
  <si>
    <t>Обслуживание мусоропроводов за  2012 год по ООО УК "Ремжилстрой"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</si>
</sst>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" fontId="4" fillId="7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24" borderId="12" xfId="0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2" fontId="2" fillId="0" borderId="12" xfId="0" applyNumberFormat="1" applyFont="1" applyBorder="1" applyAlignment="1">
      <alignment/>
    </xf>
    <xf numFmtId="2" fontId="8" fillId="4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4" borderId="13" xfId="0" applyFont="1" applyFill="1" applyBorder="1" applyAlignment="1">
      <alignment vertical="top" wrapText="1"/>
    </xf>
    <xf numFmtId="0" fontId="4" fillId="7" borderId="14" xfId="0" applyFont="1" applyFill="1" applyBorder="1" applyAlignment="1">
      <alignment horizontal="center" vertical="justify" wrapText="1"/>
    </xf>
    <xf numFmtId="49" fontId="9" fillId="24" borderId="12" xfId="0" applyNumberFormat="1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vertical="top" wrapText="1"/>
    </xf>
    <xf numFmtId="16" fontId="7" fillId="4" borderId="12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49" fontId="9" fillId="24" borderId="15" xfId="0" applyNumberFormat="1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horizontal="left" vertical="justify"/>
    </xf>
    <xf numFmtId="0" fontId="9" fillId="24" borderId="13" xfId="0" applyFont="1" applyFill="1" applyBorder="1" applyAlignment="1">
      <alignment vertical="justify"/>
    </xf>
    <xf numFmtId="2" fontId="8" fillId="4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2" fontId="8" fillId="25" borderId="12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vertical="justify"/>
    </xf>
    <xf numFmtId="0" fontId="2" fillId="7" borderId="12" xfId="0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2" fillId="7" borderId="12" xfId="0" applyNumberFormat="1" applyFont="1" applyFill="1" applyBorder="1" applyAlignment="1">
      <alignment/>
    </xf>
    <xf numFmtId="2" fontId="8" fillId="4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7" borderId="15" xfId="0" applyNumberFormat="1" applyFont="1" applyFill="1" applyBorder="1" applyAlignment="1">
      <alignment/>
    </xf>
    <xf numFmtId="1" fontId="2" fillId="7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right"/>
    </xf>
    <xf numFmtId="1" fontId="8" fillId="4" borderId="10" xfId="0" applyNumberFormat="1" applyFont="1" applyFill="1" applyBorder="1" applyAlignment="1">
      <alignment/>
    </xf>
    <xf numFmtId="1" fontId="8" fillId="4" borderId="12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 horizontal="right"/>
    </xf>
    <xf numFmtId="164" fontId="8" fillId="25" borderId="10" xfId="0" applyNumberFormat="1" applyFont="1" applyFill="1" applyBorder="1" applyAlignment="1">
      <alignment horizontal="right"/>
    </xf>
    <xf numFmtId="1" fontId="8" fillId="4" borderId="10" xfId="0" applyNumberFormat="1" applyFont="1" applyFill="1" applyBorder="1" applyAlignment="1">
      <alignment horizontal="right"/>
    </xf>
    <xf numFmtId="1" fontId="8" fillId="25" borderId="10" xfId="0" applyNumberFormat="1" applyFont="1" applyFill="1" applyBorder="1" applyAlignment="1">
      <alignment horizontal="right"/>
    </xf>
    <xf numFmtId="1" fontId="8" fillId="4" borderId="13" xfId="0" applyNumberFormat="1" applyFont="1" applyFill="1" applyBorder="1" applyAlignment="1">
      <alignment/>
    </xf>
    <xf numFmtId="0" fontId="2" fillId="22" borderId="12" xfId="0" applyFont="1" applyFill="1" applyBorder="1" applyAlignment="1">
      <alignment/>
    </xf>
    <xf numFmtId="1" fontId="8" fillId="25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22" borderId="10" xfId="0" applyFont="1" applyFill="1" applyBorder="1" applyAlignment="1">
      <alignment/>
    </xf>
    <xf numFmtId="0" fontId="14" fillId="22" borderId="12" xfId="0" applyFont="1" applyFill="1" applyBorder="1" applyAlignment="1">
      <alignment/>
    </xf>
    <xf numFmtId="1" fontId="8" fillId="4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justify"/>
    </xf>
    <xf numFmtId="0" fontId="8" fillId="4" borderId="12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15" fillId="24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24" borderId="12" xfId="0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2" fillId="8" borderId="10" xfId="0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2" fontId="6" fillId="24" borderId="12" xfId="0" applyNumberFormat="1" applyFont="1" applyFill="1" applyBorder="1" applyAlignment="1">
      <alignment vertical="top" wrapText="1"/>
    </xf>
    <xf numFmtId="1" fontId="12" fillId="7" borderId="12" xfId="0" applyNumberFormat="1" applyFont="1" applyFill="1" applyBorder="1" applyAlignment="1">
      <alignment/>
    </xf>
    <xf numFmtId="1" fontId="12" fillId="4" borderId="12" xfId="0" applyNumberFormat="1" applyFont="1" applyFill="1" applyBorder="1" applyAlignment="1">
      <alignment/>
    </xf>
    <xf numFmtId="1" fontId="12" fillId="4" borderId="13" xfId="0" applyNumberFormat="1" applyFont="1" applyFill="1" applyBorder="1" applyAlignment="1">
      <alignment/>
    </xf>
    <xf numFmtId="1" fontId="12" fillId="7" borderId="12" xfId="0" applyNumberFormat="1" applyFont="1" applyFill="1" applyBorder="1" applyAlignment="1">
      <alignment horizontal="right"/>
    </xf>
    <xf numFmtId="1" fontId="14" fillId="22" borderId="12" xfId="0" applyNumberFormat="1" applyFont="1" applyFill="1" applyBorder="1" applyAlignment="1">
      <alignment/>
    </xf>
    <xf numFmtId="2" fontId="2" fillId="24" borderId="0" xfId="0" applyNumberFormat="1" applyFont="1" applyFill="1" applyAlignment="1">
      <alignment/>
    </xf>
    <xf numFmtId="164" fontId="2" fillId="0" borderId="12" xfId="0" applyNumberFormat="1" applyFont="1" applyBorder="1" applyAlignment="1">
      <alignment/>
    </xf>
    <xf numFmtId="0" fontId="10" fillId="7" borderId="10" xfId="0" applyFont="1" applyFill="1" applyBorder="1" applyAlignment="1">
      <alignment vertical="justify"/>
    </xf>
    <xf numFmtId="0" fontId="2" fillId="0" borderId="11" xfId="0" applyFont="1" applyBorder="1" applyAlignment="1">
      <alignment horizontal="center"/>
    </xf>
    <xf numFmtId="0" fontId="14" fillId="22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5" xfId="0" applyFont="1" applyBorder="1" applyAlignment="1">
      <alignment horizontal="center" vertical="justify"/>
    </xf>
    <xf numFmtId="0" fontId="2" fillId="0" borderId="18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" fontId="4" fillId="7" borderId="11" xfId="0" applyNumberFormat="1" applyFont="1" applyFill="1" applyBorder="1" applyAlignment="1">
      <alignment horizontal="center" vertical="top" wrapText="1"/>
    </xf>
    <xf numFmtId="1" fontId="8" fillId="7" borderId="12" xfId="0" applyNumberFormat="1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165" fontId="2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right"/>
    </xf>
    <xf numFmtId="164" fontId="7" fillId="25" borderId="10" xfId="0" applyNumberFormat="1" applyFont="1" applyFill="1" applyBorder="1" applyAlignment="1">
      <alignment horizontal="left" vertical="justify" wrapText="1"/>
    </xf>
    <xf numFmtId="164" fontId="7" fillId="25" borderId="18" xfId="0" applyNumberFormat="1" applyFont="1" applyFill="1" applyBorder="1" applyAlignment="1">
      <alignment horizontal="left" vertical="justify" wrapText="1"/>
    </xf>
    <xf numFmtId="0" fontId="0" fillId="25" borderId="11" xfId="0" applyFill="1" applyBorder="1" applyAlignment="1">
      <alignment horizontal="left" vertical="justify" wrapText="1"/>
    </xf>
    <xf numFmtId="0" fontId="11" fillId="24" borderId="10" xfId="0" applyFont="1" applyFill="1" applyBorder="1" applyAlignment="1">
      <alignment horizontal="right"/>
    </xf>
    <xf numFmtId="0" fontId="11" fillId="24" borderId="18" xfId="0" applyFont="1" applyFill="1" applyBorder="1" applyAlignment="1">
      <alignment horizontal="right"/>
    </xf>
    <xf numFmtId="0" fontId="11" fillId="24" borderId="11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justify" wrapText="1"/>
    </xf>
    <xf numFmtId="16" fontId="4" fillId="7" borderId="17" xfId="0" applyNumberFormat="1" applyFont="1" applyFill="1" applyBorder="1" applyAlignment="1">
      <alignment horizontal="center" vertical="top" wrapText="1"/>
    </xf>
    <xf numFmtId="16" fontId="4" fillId="7" borderId="14" xfId="0" applyNumberFormat="1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justify" wrapText="1"/>
    </xf>
    <xf numFmtId="0" fontId="4" fillId="7" borderId="14" xfId="0" applyFont="1" applyFill="1" applyBorder="1" applyAlignment="1">
      <alignment horizontal="center" vertical="justify" wrapText="1"/>
    </xf>
    <xf numFmtId="16" fontId="7" fillId="4" borderId="12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105</xdr:row>
      <xdr:rowOff>9525</xdr:rowOff>
    </xdr:from>
    <xdr:to>
      <xdr:col>24</xdr:col>
      <xdr:colOff>133350</xdr:colOff>
      <xdr:row>107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295900" y="20659725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PageLayoutView="0" workbookViewId="0" topLeftCell="A1">
      <pane xSplit="3" ySplit="4" topLeftCell="D7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Q1:T16384"/>
    </sheetView>
  </sheetViews>
  <sheetFormatPr defaultColWidth="12.125" defaultRowHeight="12.75"/>
  <cols>
    <col min="1" max="1" width="4.125" style="2" customWidth="1"/>
    <col min="2" max="2" width="5.875" style="1" customWidth="1"/>
    <col min="3" max="3" width="17.875" style="2" customWidth="1"/>
    <col min="4" max="4" width="10.875" style="2" hidden="1" customWidth="1"/>
    <col min="5" max="6" width="11.00390625" style="2" hidden="1" customWidth="1"/>
    <col min="7" max="8" width="11.25390625" style="2" hidden="1" customWidth="1"/>
    <col min="9" max="9" width="11.125" style="2" hidden="1" customWidth="1"/>
    <col min="10" max="16" width="11.375" style="2" hidden="1" customWidth="1"/>
    <col min="17" max="17" width="7.125" style="2" hidden="1" customWidth="1"/>
    <col min="18" max="18" width="9.875" style="2" hidden="1" customWidth="1"/>
    <col min="19" max="19" width="10.25390625" style="2" hidden="1" customWidth="1"/>
    <col min="20" max="20" width="11.625" style="2" hidden="1" customWidth="1"/>
    <col min="21" max="21" width="10.25390625" style="2" customWidth="1"/>
    <col min="22" max="22" width="11.75390625" style="2" customWidth="1"/>
    <col min="23" max="23" width="9.125" style="2" customWidth="1"/>
    <col min="24" max="24" width="9.875" style="2" customWidth="1"/>
    <col min="25" max="25" width="10.375" style="2" customWidth="1"/>
    <col min="26" max="26" width="8.875" style="2" customWidth="1"/>
    <col min="27" max="27" width="8.00390625" style="2" customWidth="1"/>
    <col min="28" max="28" width="8.75390625" style="2" customWidth="1"/>
    <col min="29" max="29" width="7.125" style="2" customWidth="1"/>
    <col min="30" max="30" width="9.00390625" style="2" customWidth="1"/>
    <col min="31" max="32" width="7.25390625" style="2" customWidth="1"/>
    <col min="33" max="33" width="8.875" style="2" customWidth="1"/>
    <col min="34" max="16384" width="12.125" style="2" customWidth="1"/>
  </cols>
  <sheetData>
    <row r="1" spans="1:24" ht="16.5" customHeight="1">
      <c r="A1" s="70" t="s">
        <v>227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31" ht="16.5" customHeight="1">
      <c r="A2" s="102"/>
      <c r="B2" s="103"/>
      <c r="C2" s="104"/>
      <c r="D2" s="76"/>
      <c r="E2" s="76"/>
      <c r="F2" s="76"/>
      <c r="G2" s="76"/>
      <c r="H2" s="76"/>
      <c r="I2" s="77" t="s">
        <v>225</v>
      </c>
      <c r="J2" s="76"/>
      <c r="K2" s="76"/>
      <c r="L2" s="76"/>
      <c r="M2" s="76"/>
      <c r="N2" s="76"/>
      <c r="O2" s="76"/>
      <c r="P2" s="76"/>
      <c r="Q2" s="76"/>
      <c r="R2" s="76"/>
      <c r="S2" s="76"/>
      <c r="U2" s="96"/>
      <c r="V2" s="99" t="s">
        <v>224</v>
      </c>
      <c r="W2" s="98"/>
      <c r="X2" s="98"/>
      <c r="Y2" s="98"/>
      <c r="Z2" s="98"/>
      <c r="AA2" s="98"/>
      <c r="AB2" s="98"/>
      <c r="AC2" s="98"/>
      <c r="AD2" s="98"/>
      <c r="AE2" s="4"/>
    </row>
    <row r="3" spans="1:31" ht="16.5" customHeight="1" hidden="1">
      <c r="A3" s="110"/>
      <c r="B3" s="101"/>
      <c r="C3" s="111"/>
      <c r="D3" s="76"/>
      <c r="E3" s="76"/>
      <c r="F3" s="76"/>
      <c r="G3" s="76"/>
      <c r="H3" s="76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U3" s="112"/>
      <c r="V3" s="113"/>
      <c r="W3" s="98"/>
      <c r="X3" s="98"/>
      <c r="Y3" s="98"/>
      <c r="Z3" s="98"/>
      <c r="AA3" s="98"/>
      <c r="AB3" s="98"/>
      <c r="AC3" s="98"/>
      <c r="AD3" s="98"/>
      <c r="AE3" s="4"/>
    </row>
    <row r="4" spans="1:33" ht="72.75" customHeight="1">
      <c r="A4" s="105"/>
      <c r="B4" s="106"/>
      <c r="C4" s="107"/>
      <c r="D4" s="41" t="s">
        <v>231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221</v>
      </c>
      <c r="L4" s="5" t="s">
        <v>222</v>
      </c>
      <c r="M4" s="5" t="s">
        <v>223</v>
      </c>
      <c r="N4" s="5" t="s">
        <v>228</v>
      </c>
      <c r="O4" s="5" t="s">
        <v>229</v>
      </c>
      <c r="P4" s="5" t="s">
        <v>230</v>
      </c>
      <c r="Q4" s="6" t="s">
        <v>188</v>
      </c>
      <c r="R4" s="66" t="s">
        <v>215</v>
      </c>
      <c r="S4" s="66" t="s">
        <v>210</v>
      </c>
      <c r="T4" s="93" t="s">
        <v>201</v>
      </c>
      <c r="U4" s="97" t="s">
        <v>200</v>
      </c>
      <c r="V4" s="94" t="s">
        <v>198</v>
      </c>
      <c r="W4" s="43" t="s">
        <v>189</v>
      </c>
      <c r="X4" s="42" t="s">
        <v>190</v>
      </c>
      <c r="Y4" s="42" t="s">
        <v>191</v>
      </c>
      <c r="Z4" s="42" t="s">
        <v>192</v>
      </c>
      <c r="AA4" s="42" t="s">
        <v>193</v>
      </c>
      <c r="AB4" s="42" t="s">
        <v>195</v>
      </c>
      <c r="AC4" s="42" t="s">
        <v>196</v>
      </c>
      <c r="AD4" s="42" t="s">
        <v>197</v>
      </c>
      <c r="AE4" s="6" t="s">
        <v>199</v>
      </c>
      <c r="AF4" s="2" t="s">
        <v>216</v>
      </c>
      <c r="AG4" s="2" t="s">
        <v>217</v>
      </c>
    </row>
    <row r="5" spans="1:31" s="9" customFormat="1" ht="20.25" customHeight="1">
      <c r="A5" s="100"/>
      <c r="B5" s="133" t="s">
        <v>204</v>
      </c>
      <c r="C5" s="134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  <c r="U5" s="95">
        <f>SUM(V5:AE5)</f>
        <v>3878718</v>
      </c>
      <c r="V5" s="64">
        <v>2692802</v>
      </c>
      <c r="W5" s="64">
        <v>545548</v>
      </c>
      <c r="X5" s="64">
        <v>556267</v>
      </c>
      <c r="Y5" s="64">
        <v>7326</v>
      </c>
      <c r="Z5" s="64">
        <v>43758</v>
      </c>
      <c r="AA5" s="64">
        <v>6586</v>
      </c>
      <c r="AB5" s="64">
        <v>21909</v>
      </c>
      <c r="AC5" s="64">
        <v>0</v>
      </c>
      <c r="AD5" s="64">
        <v>0</v>
      </c>
      <c r="AE5" s="90">
        <f>T28-SUM(V5:AD5)</f>
        <v>4522</v>
      </c>
    </row>
    <row r="6" spans="1:33" ht="12" customHeight="1">
      <c r="A6" s="10">
        <v>1</v>
      </c>
      <c r="B6" s="11" t="s">
        <v>6</v>
      </c>
      <c r="C6" s="12" t="s">
        <v>7</v>
      </c>
      <c r="D6" s="85">
        <f>ROUND(((E6+F6+G6+H6+I6+J6+K6+L6+M6+N6+O6+P6)/12),2)</f>
        <v>60147.2</v>
      </c>
      <c r="E6" s="6">
        <v>60146.3</v>
      </c>
      <c r="F6" s="6">
        <v>60146.3</v>
      </c>
      <c r="G6" s="6">
        <v>60146.3</v>
      </c>
      <c r="H6" s="6">
        <v>60146.3</v>
      </c>
      <c r="I6" s="6">
        <v>60146.3</v>
      </c>
      <c r="J6" s="6">
        <v>60147.2</v>
      </c>
      <c r="K6" s="6">
        <v>60147.2</v>
      </c>
      <c r="L6" s="6">
        <v>60147.4</v>
      </c>
      <c r="M6" s="6">
        <v>60147.9</v>
      </c>
      <c r="N6" s="6">
        <v>60148.4</v>
      </c>
      <c r="O6" s="14">
        <v>60148.4</v>
      </c>
      <c r="P6" s="6">
        <v>60148.4</v>
      </c>
      <c r="Q6" s="6">
        <f aca="true" t="shared" si="0" ref="Q6:Q27">ROUND((D6/$D$28),3)</f>
        <v>0.208</v>
      </c>
      <c r="R6" s="6">
        <v>8878.3</v>
      </c>
      <c r="S6" s="6">
        <f>ROUND((U6/R6),0)</f>
        <v>91</v>
      </c>
      <c r="T6" s="45">
        <f>ROUND((Q6*$T$28),0)</f>
        <v>806773</v>
      </c>
      <c r="U6" s="82">
        <f>SUM(V6:AE6)</f>
        <v>806774</v>
      </c>
      <c r="V6" s="6">
        <f>ROUND(($V$5/$U$5*T6),0)</f>
        <v>560103</v>
      </c>
      <c r="W6" s="6">
        <f aca="true" t="shared" si="1" ref="W6:W27">ROUND(($W$5/$U$5*T6),0)</f>
        <v>113474</v>
      </c>
      <c r="X6" s="6">
        <f aca="true" t="shared" si="2" ref="X6:X27">ROUND(($X$5/$U$5*T6),0)</f>
        <v>115703</v>
      </c>
      <c r="Y6" s="6">
        <f aca="true" t="shared" si="3" ref="Y6:Y27">ROUND(($Y$5/$U$5*T6),0)</f>
        <v>1524</v>
      </c>
      <c r="Z6" s="6">
        <f aca="true" t="shared" si="4" ref="Z6:Z27">ROUND(($Z$5/$U$5*T6),0)</f>
        <v>9102</v>
      </c>
      <c r="AA6" s="6">
        <f aca="true" t="shared" si="5" ref="AA6:AA27">ROUND(($AA$5/$U$5*T6),0)</f>
        <v>1370</v>
      </c>
      <c r="AB6" s="6">
        <f aca="true" t="shared" si="6" ref="AB6:AB27">ROUND(($AB$5/$U$5*T6),0)</f>
        <v>4557</v>
      </c>
      <c r="AC6" s="6">
        <f aca="true" t="shared" si="7" ref="AC6:AC27">ROUND(($AC$5/$U$5*T6),0)</f>
        <v>0</v>
      </c>
      <c r="AD6" s="6">
        <f aca="true" t="shared" si="8" ref="AD6:AD27">ROUND(($AD$5/$U$5*T6),0)</f>
        <v>0</v>
      </c>
      <c r="AE6" s="6">
        <f aca="true" t="shared" si="9" ref="AE6:AE27">ROUND(($AE$5/$U$5*T6),0)</f>
        <v>941</v>
      </c>
      <c r="AF6" s="78">
        <v>1988</v>
      </c>
      <c r="AG6" s="2">
        <f>2012-AF6</f>
        <v>24</v>
      </c>
    </row>
    <row r="7" spans="1:33" ht="15.75" customHeight="1">
      <c r="A7" s="10">
        <f aca="true" t="shared" si="10" ref="A7:A16">A6+1</f>
        <v>2</v>
      </c>
      <c r="B7" s="11" t="s">
        <v>8</v>
      </c>
      <c r="C7" s="12" t="s">
        <v>9</v>
      </c>
      <c r="D7" s="85">
        <f aca="true" t="shared" si="11" ref="D7:D27">ROUND(((E7+F7+G7+H7+I7+J7+K7+L7+M7+N7+O7+P7)/12),2)</f>
        <v>22764.75</v>
      </c>
      <c r="E7" s="6">
        <v>22766.01</v>
      </c>
      <c r="F7" s="6">
        <v>22765.02</v>
      </c>
      <c r="G7" s="6">
        <v>22765.02</v>
      </c>
      <c r="H7" s="6">
        <v>22765.02</v>
      </c>
      <c r="I7" s="6">
        <v>22765.02</v>
      </c>
      <c r="J7" s="6">
        <v>22764.42</v>
      </c>
      <c r="K7" s="6">
        <v>22764.42</v>
      </c>
      <c r="L7" s="6">
        <v>22764.42</v>
      </c>
      <c r="M7" s="6">
        <v>22764.42</v>
      </c>
      <c r="N7" s="6">
        <v>22764.42</v>
      </c>
      <c r="O7" s="14">
        <v>22764.42</v>
      </c>
      <c r="P7" s="6">
        <v>22764.42</v>
      </c>
      <c r="Q7" s="6">
        <f t="shared" si="0"/>
        <v>0.079</v>
      </c>
      <c r="R7" s="6">
        <v>3258.5</v>
      </c>
      <c r="S7" s="6">
        <f aca="true" t="shared" si="12" ref="S7:S27">ROUND((U7/R7),0)</f>
        <v>94</v>
      </c>
      <c r="T7" s="45">
        <f aca="true" t="shared" si="13" ref="T7:T27">ROUND((Q7*$T$28),0)</f>
        <v>306419</v>
      </c>
      <c r="U7" s="3">
        <f aca="true" t="shared" si="14" ref="U7:U27">SUM(V7:AE7)</f>
        <v>306419</v>
      </c>
      <c r="V7" s="6">
        <f aca="true" t="shared" si="15" ref="V7:V27">ROUND(($V$5/$U$5*T7),0)</f>
        <v>212732</v>
      </c>
      <c r="W7" s="6">
        <f t="shared" si="1"/>
        <v>43098</v>
      </c>
      <c r="X7" s="6">
        <f t="shared" si="2"/>
        <v>43945</v>
      </c>
      <c r="Y7" s="6">
        <f t="shared" si="3"/>
        <v>579</v>
      </c>
      <c r="Z7" s="6">
        <f t="shared" si="4"/>
        <v>3457</v>
      </c>
      <c r="AA7" s="6">
        <f t="shared" si="5"/>
        <v>520</v>
      </c>
      <c r="AB7" s="6">
        <f t="shared" si="6"/>
        <v>1731</v>
      </c>
      <c r="AC7" s="6">
        <f t="shared" si="7"/>
        <v>0</v>
      </c>
      <c r="AD7" s="6">
        <f t="shared" si="8"/>
        <v>0</v>
      </c>
      <c r="AE7" s="6">
        <f t="shared" si="9"/>
        <v>357</v>
      </c>
      <c r="AF7" s="78">
        <v>1978</v>
      </c>
      <c r="AG7" s="2">
        <f aca="true" t="shared" si="16" ref="AG7:AG27">2012-AF7</f>
        <v>34</v>
      </c>
    </row>
    <row r="8" spans="1:33" ht="12.75">
      <c r="A8" s="10">
        <f t="shared" si="10"/>
        <v>3</v>
      </c>
      <c r="B8" s="11" t="s">
        <v>10</v>
      </c>
      <c r="C8" s="12" t="s">
        <v>11</v>
      </c>
      <c r="D8" s="85">
        <f t="shared" si="11"/>
        <v>3831.84</v>
      </c>
      <c r="E8" s="6">
        <v>3838.85</v>
      </c>
      <c r="F8" s="6">
        <v>3839.55</v>
      </c>
      <c r="G8" s="6">
        <v>3839.55</v>
      </c>
      <c r="H8" s="6">
        <v>3840.25</v>
      </c>
      <c r="I8" s="6">
        <v>3840.25</v>
      </c>
      <c r="J8" s="6">
        <v>3840.25</v>
      </c>
      <c r="K8" s="6">
        <v>3840.25</v>
      </c>
      <c r="L8" s="6">
        <v>3820.63</v>
      </c>
      <c r="M8" s="6">
        <v>3820.63</v>
      </c>
      <c r="N8" s="6">
        <v>3820.63</v>
      </c>
      <c r="O8" s="14">
        <v>3820.63</v>
      </c>
      <c r="P8" s="6">
        <v>3820.63</v>
      </c>
      <c r="Q8" s="6">
        <f t="shared" si="0"/>
        <v>0.013</v>
      </c>
      <c r="R8" s="6">
        <v>378.2</v>
      </c>
      <c r="S8" s="6">
        <f t="shared" si="12"/>
        <v>133</v>
      </c>
      <c r="T8" s="45">
        <f t="shared" si="13"/>
        <v>50423</v>
      </c>
      <c r="U8" s="3">
        <f t="shared" si="14"/>
        <v>50423</v>
      </c>
      <c r="V8" s="6">
        <f t="shared" si="15"/>
        <v>35006</v>
      </c>
      <c r="W8" s="6">
        <f t="shared" si="1"/>
        <v>7092</v>
      </c>
      <c r="X8" s="6">
        <f t="shared" si="2"/>
        <v>7231</v>
      </c>
      <c r="Y8" s="6">
        <f t="shared" si="3"/>
        <v>95</v>
      </c>
      <c r="Z8" s="6">
        <f t="shared" si="4"/>
        <v>569</v>
      </c>
      <c r="AA8" s="6">
        <f t="shared" si="5"/>
        <v>86</v>
      </c>
      <c r="AB8" s="6">
        <f t="shared" si="6"/>
        <v>285</v>
      </c>
      <c r="AC8" s="6">
        <f t="shared" si="7"/>
        <v>0</v>
      </c>
      <c r="AD8" s="6">
        <f t="shared" si="8"/>
        <v>0</v>
      </c>
      <c r="AE8" s="6">
        <f t="shared" si="9"/>
        <v>59</v>
      </c>
      <c r="AF8" s="78">
        <v>1974</v>
      </c>
      <c r="AG8" s="2">
        <f t="shared" si="16"/>
        <v>38</v>
      </c>
    </row>
    <row r="9" spans="1:33" ht="15.75" customHeight="1">
      <c r="A9" s="10">
        <f t="shared" si="10"/>
        <v>4</v>
      </c>
      <c r="B9" s="11" t="s">
        <v>12</v>
      </c>
      <c r="C9" s="12" t="s">
        <v>13</v>
      </c>
      <c r="D9" s="85">
        <f t="shared" si="11"/>
        <v>14333.5</v>
      </c>
      <c r="E9" s="6">
        <v>14333.5</v>
      </c>
      <c r="F9" s="6">
        <v>14333.5</v>
      </c>
      <c r="G9" s="6">
        <v>14333.5</v>
      </c>
      <c r="H9" s="6">
        <v>14333.5</v>
      </c>
      <c r="I9" s="6">
        <v>14333.5</v>
      </c>
      <c r="J9" s="6">
        <v>14333.5</v>
      </c>
      <c r="K9" s="6">
        <v>14333.5</v>
      </c>
      <c r="L9" s="6">
        <v>14333.5</v>
      </c>
      <c r="M9" s="6">
        <v>14333.5</v>
      </c>
      <c r="N9" s="6">
        <v>14333.49</v>
      </c>
      <c r="O9" s="14">
        <v>14333.49</v>
      </c>
      <c r="P9" s="6">
        <v>14333.49</v>
      </c>
      <c r="Q9" s="6">
        <f t="shared" si="0"/>
        <v>0.05</v>
      </c>
      <c r="R9" s="6">
        <v>1650.7</v>
      </c>
      <c r="S9" s="6">
        <f t="shared" si="12"/>
        <v>117</v>
      </c>
      <c r="T9" s="45">
        <f t="shared" si="13"/>
        <v>193936</v>
      </c>
      <c r="U9" s="3">
        <f t="shared" si="14"/>
        <v>193934</v>
      </c>
      <c r="V9" s="6">
        <f t="shared" si="15"/>
        <v>134640</v>
      </c>
      <c r="W9" s="6">
        <f t="shared" si="1"/>
        <v>27277</v>
      </c>
      <c r="X9" s="6">
        <f t="shared" si="2"/>
        <v>27813</v>
      </c>
      <c r="Y9" s="6">
        <f t="shared" si="3"/>
        <v>366</v>
      </c>
      <c r="Z9" s="6">
        <f t="shared" si="4"/>
        <v>2188</v>
      </c>
      <c r="AA9" s="6">
        <f t="shared" si="5"/>
        <v>329</v>
      </c>
      <c r="AB9" s="6">
        <f t="shared" si="6"/>
        <v>1095</v>
      </c>
      <c r="AC9" s="6">
        <f t="shared" si="7"/>
        <v>0</v>
      </c>
      <c r="AD9" s="6">
        <f t="shared" si="8"/>
        <v>0</v>
      </c>
      <c r="AE9" s="6">
        <f t="shared" si="9"/>
        <v>226</v>
      </c>
      <c r="AF9" s="78">
        <v>1974</v>
      </c>
      <c r="AG9" s="2">
        <f t="shared" si="16"/>
        <v>38</v>
      </c>
    </row>
    <row r="10" spans="1:33" ht="16.5" customHeight="1">
      <c r="A10" s="10">
        <f t="shared" si="10"/>
        <v>5</v>
      </c>
      <c r="B10" s="11" t="s">
        <v>14</v>
      </c>
      <c r="C10" s="12" t="s">
        <v>15</v>
      </c>
      <c r="D10" s="85">
        <f t="shared" si="11"/>
        <v>8888.48</v>
      </c>
      <c r="E10" s="6">
        <v>8888.37</v>
      </c>
      <c r="F10" s="6">
        <v>8888.37</v>
      </c>
      <c r="G10" s="6">
        <v>8888.37</v>
      </c>
      <c r="H10" s="6">
        <v>8888.37</v>
      </c>
      <c r="I10" s="6">
        <v>8888.37</v>
      </c>
      <c r="J10" s="6">
        <v>8888.37</v>
      </c>
      <c r="K10" s="6">
        <v>8888.37</v>
      </c>
      <c r="L10" s="6">
        <v>8888.37</v>
      </c>
      <c r="M10" s="6">
        <v>8888.37</v>
      </c>
      <c r="N10" s="6">
        <v>8888.37</v>
      </c>
      <c r="O10" s="14">
        <v>8889.05</v>
      </c>
      <c r="P10" s="6">
        <v>8889.05</v>
      </c>
      <c r="Q10" s="6">
        <f t="shared" si="0"/>
        <v>0.031</v>
      </c>
      <c r="R10" s="6">
        <v>947.9</v>
      </c>
      <c r="S10" s="6">
        <f t="shared" si="12"/>
        <v>127</v>
      </c>
      <c r="T10" s="45">
        <f t="shared" si="13"/>
        <v>120240</v>
      </c>
      <c r="U10" s="3">
        <f t="shared" si="14"/>
        <v>120239</v>
      </c>
      <c r="V10" s="6">
        <f t="shared" si="15"/>
        <v>83477</v>
      </c>
      <c r="W10" s="6">
        <f t="shared" si="1"/>
        <v>16912</v>
      </c>
      <c r="X10" s="6">
        <f t="shared" si="2"/>
        <v>17244</v>
      </c>
      <c r="Y10" s="6">
        <f t="shared" si="3"/>
        <v>227</v>
      </c>
      <c r="Z10" s="6">
        <f t="shared" si="4"/>
        <v>1356</v>
      </c>
      <c r="AA10" s="6">
        <f t="shared" si="5"/>
        <v>204</v>
      </c>
      <c r="AB10" s="6">
        <f t="shared" si="6"/>
        <v>679</v>
      </c>
      <c r="AC10" s="6">
        <f t="shared" si="7"/>
        <v>0</v>
      </c>
      <c r="AD10" s="6">
        <f t="shared" si="8"/>
        <v>0</v>
      </c>
      <c r="AE10" s="6">
        <f t="shared" si="9"/>
        <v>140</v>
      </c>
      <c r="AF10" s="20">
        <v>1977</v>
      </c>
      <c r="AG10" s="2">
        <f t="shared" si="16"/>
        <v>35</v>
      </c>
    </row>
    <row r="11" spans="1:33" ht="12.75">
      <c r="A11" s="10">
        <f t="shared" si="10"/>
        <v>6</v>
      </c>
      <c r="B11" s="11" t="s">
        <v>16</v>
      </c>
      <c r="C11" s="12" t="s">
        <v>17</v>
      </c>
      <c r="D11" s="85">
        <f t="shared" si="11"/>
        <v>30750.93</v>
      </c>
      <c r="E11" s="6">
        <v>30749.52</v>
      </c>
      <c r="F11" s="6">
        <v>30749.32</v>
      </c>
      <c r="G11" s="6">
        <v>30747.52</v>
      </c>
      <c r="H11" s="6">
        <v>30747.52</v>
      </c>
      <c r="I11" s="6">
        <v>30747.52</v>
      </c>
      <c r="J11" s="6">
        <v>30747.52</v>
      </c>
      <c r="K11" s="6">
        <v>30748.42</v>
      </c>
      <c r="L11" s="6">
        <v>30755.12</v>
      </c>
      <c r="M11" s="6">
        <v>30755.12</v>
      </c>
      <c r="N11" s="6">
        <v>30755.12</v>
      </c>
      <c r="O11" s="14">
        <v>30754.22</v>
      </c>
      <c r="P11" s="6">
        <v>30754.22</v>
      </c>
      <c r="Q11" s="6">
        <f t="shared" si="0"/>
        <v>0.106</v>
      </c>
      <c r="R11" s="6">
        <v>5890.7</v>
      </c>
      <c r="S11" s="6">
        <f t="shared" si="12"/>
        <v>70</v>
      </c>
      <c r="T11" s="45">
        <f t="shared" si="13"/>
        <v>411144</v>
      </c>
      <c r="U11" s="82">
        <f t="shared" si="14"/>
        <v>411143</v>
      </c>
      <c r="V11" s="6">
        <f t="shared" si="15"/>
        <v>285437</v>
      </c>
      <c r="W11" s="6">
        <f t="shared" si="1"/>
        <v>57828</v>
      </c>
      <c r="X11" s="6">
        <f t="shared" si="2"/>
        <v>58964</v>
      </c>
      <c r="Y11" s="6">
        <f t="shared" si="3"/>
        <v>777</v>
      </c>
      <c r="Z11" s="6">
        <f t="shared" si="4"/>
        <v>4638</v>
      </c>
      <c r="AA11" s="6">
        <f t="shared" si="5"/>
        <v>698</v>
      </c>
      <c r="AB11" s="6">
        <f t="shared" si="6"/>
        <v>2322</v>
      </c>
      <c r="AC11" s="6">
        <f t="shared" si="7"/>
        <v>0</v>
      </c>
      <c r="AD11" s="6">
        <f t="shared" si="8"/>
        <v>0</v>
      </c>
      <c r="AE11" s="6">
        <f t="shared" si="9"/>
        <v>479</v>
      </c>
      <c r="AF11" s="20">
        <v>1989</v>
      </c>
      <c r="AG11" s="2">
        <f t="shared" si="16"/>
        <v>23</v>
      </c>
    </row>
    <row r="12" spans="1:33" ht="18" customHeight="1">
      <c r="A12" s="10">
        <f t="shared" si="10"/>
        <v>7</v>
      </c>
      <c r="B12" s="11" t="s">
        <v>18</v>
      </c>
      <c r="C12" s="12" t="s">
        <v>19</v>
      </c>
      <c r="D12" s="85">
        <f t="shared" si="11"/>
        <v>7356.85</v>
      </c>
      <c r="E12" s="6">
        <v>7356.8</v>
      </c>
      <c r="F12" s="6">
        <v>7356.8</v>
      </c>
      <c r="G12" s="6">
        <v>7356.8</v>
      </c>
      <c r="H12" s="6">
        <v>7356.8</v>
      </c>
      <c r="I12" s="6">
        <v>7356.8</v>
      </c>
      <c r="J12" s="6">
        <v>7356.8</v>
      </c>
      <c r="K12" s="6">
        <v>7356.8</v>
      </c>
      <c r="L12" s="6">
        <v>7357</v>
      </c>
      <c r="M12" s="6">
        <v>7356.9</v>
      </c>
      <c r="N12" s="6">
        <v>7356.9</v>
      </c>
      <c r="O12" s="14">
        <v>7356.9</v>
      </c>
      <c r="P12" s="6">
        <v>7356.9</v>
      </c>
      <c r="Q12" s="6">
        <f t="shared" si="0"/>
        <v>0.025</v>
      </c>
      <c r="R12" s="6">
        <v>589.7</v>
      </c>
      <c r="S12" s="6">
        <f t="shared" si="12"/>
        <v>164</v>
      </c>
      <c r="T12" s="45">
        <f t="shared" si="13"/>
        <v>96968</v>
      </c>
      <c r="U12" s="3">
        <f t="shared" si="14"/>
        <v>96969</v>
      </c>
      <c r="V12" s="6">
        <f t="shared" si="15"/>
        <v>67320</v>
      </c>
      <c r="W12" s="6">
        <f t="shared" si="1"/>
        <v>13639</v>
      </c>
      <c r="X12" s="6">
        <f t="shared" si="2"/>
        <v>13907</v>
      </c>
      <c r="Y12" s="6">
        <f t="shared" si="3"/>
        <v>183</v>
      </c>
      <c r="Z12" s="6">
        <f t="shared" si="4"/>
        <v>1094</v>
      </c>
      <c r="AA12" s="6">
        <f t="shared" si="5"/>
        <v>165</v>
      </c>
      <c r="AB12" s="6">
        <f t="shared" si="6"/>
        <v>548</v>
      </c>
      <c r="AC12" s="6">
        <f t="shared" si="7"/>
        <v>0</v>
      </c>
      <c r="AD12" s="6">
        <f t="shared" si="8"/>
        <v>0</v>
      </c>
      <c r="AE12" s="6">
        <f t="shared" si="9"/>
        <v>113</v>
      </c>
      <c r="AF12" s="78">
        <v>1974</v>
      </c>
      <c r="AG12" s="2">
        <f t="shared" si="16"/>
        <v>38</v>
      </c>
    </row>
    <row r="13" spans="1:33" ht="16.5" customHeight="1">
      <c r="A13" s="10">
        <f t="shared" si="10"/>
        <v>8</v>
      </c>
      <c r="B13" s="11" t="s">
        <v>20</v>
      </c>
      <c r="C13" s="12" t="s">
        <v>21</v>
      </c>
      <c r="D13" s="85">
        <f t="shared" si="11"/>
        <v>8582.08</v>
      </c>
      <c r="E13" s="6">
        <v>8582.08</v>
      </c>
      <c r="F13" s="6">
        <v>8582.08</v>
      </c>
      <c r="G13" s="6">
        <v>8582.08</v>
      </c>
      <c r="H13" s="6">
        <v>8582.08</v>
      </c>
      <c r="I13" s="6">
        <v>8582.08</v>
      </c>
      <c r="J13" s="6">
        <v>8582.08</v>
      </c>
      <c r="K13" s="6">
        <v>8582.08</v>
      </c>
      <c r="L13" s="6">
        <v>8582.08</v>
      </c>
      <c r="M13" s="6">
        <v>8582.08</v>
      </c>
      <c r="N13" s="6">
        <v>8582.08</v>
      </c>
      <c r="O13" s="14">
        <v>8582.08</v>
      </c>
      <c r="P13" s="6">
        <v>8582.08</v>
      </c>
      <c r="Q13" s="6">
        <f t="shared" si="0"/>
        <v>0.03</v>
      </c>
      <c r="R13" s="6">
        <v>1136.1</v>
      </c>
      <c r="S13" s="6">
        <f t="shared" si="12"/>
        <v>102</v>
      </c>
      <c r="T13" s="45">
        <f t="shared" si="13"/>
        <v>116362</v>
      </c>
      <c r="U13" s="3">
        <f t="shared" si="14"/>
        <v>116363</v>
      </c>
      <c r="V13" s="6">
        <f t="shared" si="15"/>
        <v>80784</v>
      </c>
      <c r="W13" s="6">
        <f t="shared" si="1"/>
        <v>16367</v>
      </c>
      <c r="X13" s="6">
        <f t="shared" si="2"/>
        <v>16688</v>
      </c>
      <c r="Y13" s="6">
        <f t="shared" si="3"/>
        <v>220</v>
      </c>
      <c r="Z13" s="6">
        <f t="shared" si="4"/>
        <v>1313</v>
      </c>
      <c r="AA13" s="6">
        <f t="shared" si="5"/>
        <v>198</v>
      </c>
      <c r="AB13" s="6">
        <f t="shared" si="6"/>
        <v>657</v>
      </c>
      <c r="AC13" s="6">
        <f t="shared" si="7"/>
        <v>0</v>
      </c>
      <c r="AD13" s="6">
        <f t="shared" si="8"/>
        <v>0</v>
      </c>
      <c r="AE13" s="6">
        <f t="shared" si="9"/>
        <v>136</v>
      </c>
      <c r="AF13" s="78">
        <v>1974</v>
      </c>
      <c r="AG13" s="2">
        <f t="shared" si="16"/>
        <v>38</v>
      </c>
    </row>
    <row r="14" spans="1:33" ht="12.75">
      <c r="A14" s="10">
        <f t="shared" si="10"/>
        <v>9</v>
      </c>
      <c r="B14" s="11" t="s">
        <v>22</v>
      </c>
      <c r="C14" s="12" t="s">
        <v>23</v>
      </c>
      <c r="D14" s="85">
        <f t="shared" si="11"/>
        <v>7098.9</v>
      </c>
      <c r="E14" s="6">
        <v>7098.9</v>
      </c>
      <c r="F14" s="6">
        <v>7098.9</v>
      </c>
      <c r="G14" s="6">
        <v>7098.9</v>
      </c>
      <c r="H14" s="6">
        <v>7098.9</v>
      </c>
      <c r="I14" s="6">
        <v>7098.9</v>
      </c>
      <c r="J14" s="6">
        <v>7098.9</v>
      </c>
      <c r="K14" s="6">
        <v>7098.9</v>
      </c>
      <c r="L14" s="6">
        <v>7098.9</v>
      </c>
      <c r="M14" s="6">
        <v>7098.9</v>
      </c>
      <c r="N14" s="6">
        <v>7098.9</v>
      </c>
      <c r="O14" s="14">
        <v>7098.9</v>
      </c>
      <c r="P14" s="6">
        <v>7098.9</v>
      </c>
      <c r="Q14" s="6">
        <f t="shared" si="0"/>
        <v>0.025</v>
      </c>
      <c r="R14" s="6">
        <v>902.6</v>
      </c>
      <c r="S14" s="6">
        <f t="shared" si="12"/>
        <v>107</v>
      </c>
      <c r="T14" s="45">
        <f t="shared" si="13"/>
        <v>96968</v>
      </c>
      <c r="U14" s="3">
        <f t="shared" si="14"/>
        <v>96969</v>
      </c>
      <c r="V14" s="6">
        <f t="shared" si="15"/>
        <v>67320</v>
      </c>
      <c r="W14" s="6">
        <f t="shared" si="1"/>
        <v>13639</v>
      </c>
      <c r="X14" s="6">
        <f t="shared" si="2"/>
        <v>13907</v>
      </c>
      <c r="Y14" s="6">
        <f t="shared" si="3"/>
        <v>183</v>
      </c>
      <c r="Z14" s="6">
        <f t="shared" si="4"/>
        <v>1094</v>
      </c>
      <c r="AA14" s="6">
        <f t="shared" si="5"/>
        <v>165</v>
      </c>
      <c r="AB14" s="6">
        <f t="shared" si="6"/>
        <v>548</v>
      </c>
      <c r="AC14" s="6">
        <f t="shared" si="7"/>
        <v>0</v>
      </c>
      <c r="AD14" s="6">
        <f t="shared" si="8"/>
        <v>0</v>
      </c>
      <c r="AE14" s="6">
        <f t="shared" si="9"/>
        <v>113</v>
      </c>
      <c r="AF14" s="78">
        <v>1974</v>
      </c>
      <c r="AG14" s="2">
        <f t="shared" si="16"/>
        <v>38</v>
      </c>
    </row>
    <row r="15" spans="1:33" ht="12.75">
      <c r="A15" s="10">
        <f t="shared" si="10"/>
        <v>10</v>
      </c>
      <c r="B15" s="11" t="s">
        <v>24</v>
      </c>
      <c r="C15" s="12" t="s">
        <v>25</v>
      </c>
      <c r="D15" s="85">
        <f t="shared" si="11"/>
        <v>3904.1</v>
      </c>
      <c r="E15" s="6">
        <v>3904.1</v>
      </c>
      <c r="F15" s="6">
        <v>3904.1</v>
      </c>
      <c r="G15" s="6">
        <v>3904.1</v>
      </c>
      <c r="H15" s="6">
        <v>3904.1</v>
      </c>
      <c r="I15" s="6">
        <v>3904.1</v>
      </c>
      <c r="J15" s="6">
        <v>3904.1</v>
      </c>
      <c r="K15" s="6">
        <v>3904.1</v>
      </c>
      <c r="L15" s="6">
        <v>3904.1</v>
      </c>
      <c r="M15" s="6">
        <v>3904.1</v>
      </c>
      <c r="N15" s="6">
        <v>3904.1</v>
      </c>
      <c r="O15" s="14">
        <v>3904.1</v>
      </c>
      <c r="P15" s="6">
        <v>3904.1</v>
      </c>
      <c r="Q15" s="6">
        <f t="shared" si="0"/>
        <v>0.014</v>
      </c>
      <c r="R15" s="6">
        <v>277.6</v>
      </c>
      <c r="S15" s="6">
        <f t="shared" si="12"/>
        <v>196</v>
      </c>
      <c r="T15" s="45">
        <f t="shared" si="13"/>
        <v>54302</v>
      </c>
      <c r="U15" s="3">
        <f t="shared" si="14"/>
        <v>54303</v>
      </c>
      <c r="V15" s="6">
        <f t="shared" si="15"/>
        <v>37699</v>
      </c>
      <c r="W15" s="6">
        <f t="shared" si="1"/>
        <v>7638</v>
      </c>
      <c r="X15" s="6">
        <f t="shared" si="2"/>
        <v>7788</v>
      </c>
      <c r="Y15" s="6">
        <f t="shared" si="3"/>
        <v>103</v>
      </c>
      <c r="Z15" s="6">
        <f t="shared" si="4"/>
        <v>613</v>
      </c>
      <c r="AA15" s="6">
        <f t="shared" si="5"/>
        <v>92</v>
      </c>
      <c r="AB15" s="6">
        <f t="shared" si="6"/>
        <v>307</v>
      </c>
      <c r="AC15" s="6">
        <f t="shared" si="7"/>
        <v>0</v>
      </c>
      <c r="AD15" s="6">
        <f t="shared" si="8"/>
        <v>0</v>
      </c>
      <c r="AE15" s="6">
        <f t="shared" si="9"/>
        <v>63</v>
      </c>
      <c r="AF15" s="78">
        <v>1974</v>
      </c>
      <c r="AG15" s="2">
        <f t="shared" si="16"/>
        <v>38</v>
      </c>
    </row>
    <row r="16" spans="1:33" ht="12.75">
      <c r="A16" s="10">
        <f t="shared" si="10"/>
        <v>11</v>
      </c>
      <c r="B16" s="11" t="s">
        <v>26</v>
      </c>
      <c r="C16" s="12" t="s">
        <v>27</v>
      </c>
      <c r="D16" s="85">
        <f t="shared" si="11"/>
        <v>14396.46</v>
      </c>
      <c r="E16" s="6">
        <v>14396.88</v>
      </c>
      <c r="F16" s="6">
        <v>14396.88</v>
      </c>
      <c r="G16" s="6">
        <v>14396.88</v>
      </c>
      <c r="H16" s="6">
        <v>14396.88</v>
      </c>
      <c r="I16" s="6">
        <v>14396.88</v>
      </c>
      <c r="J16" s="6">
        <v>14396.88</v>
      </c>
      <c r="K16" s="6">
        <v>14396.88</v>
      </c>
      <c r="L16" s="6">
        <v>14395.88</v>
      </c>
      <c r="M16" s="6">
        <v>14395.88</v>
      </c>
      <c r="N16" s="6">
        <v>14395.88</v>
      </c>
      <c r="O16" s="14">
        <v>14395.88</v>
      </c>
      <c r="P16" s="6">
        <v>14395.88</v>
      </c>
      <c r="Q16" s="6">
        <f t="shared" si="0"/>
        <v>0.05</v>
      </c>
      <c r="R16" s="6">
        <v>1462.7</v>
      </c>
      <c r="S16" s="6">
        <f t="shared" si="12"/>
        <v>133</v>
      </c>
      <c r="T16" s="45">
        <f t="shared" si="13"/>
        <v>193936</v>
      </c>
      <c r="U16" s="3">
        <f t="shared" si="14"/>
        <v>193934</v>
      </c>
      <c r="V16" s="6">
        <f t="shared" si="15"/>
        <v>134640</v>
      </c>
      <c r="W16" s="6">
        <f t="shared" si="1"/>
        <v>27277</v>
      </c>
      <c r="X16" s="6">
        <f t="shared" si="2"/>
        <v>27813</v>
      </c>
      <c r="Y16" s="6">
        <f t="shared" si="3"/>
        <v>366</v>
      </c>
      <c r="Z16" s="6">
        <f t="shared" si="4"/>
        <v>2188</v>
      </c>
      <c r="AA16" s="6">
        <f t="shared" si="5"/>
        <v>329</v>
      </c>
      <c r="AB16" s="6">
        <f t="shared" si="6"/>
        <v>1095</v>
      </c>
      <c r="AC16" s="6">
        <f t="shared" si="7"/>
        <v>0</v>
      </c>
      <c r="AD16" s="6">
        <f t="shared" si="8"/>
        <v>0</v>
      </c>
      <c r="AE16" s="6">
        <f t="shared" si="9"/>
        <v>226</v>
      </c>
      <c r="AF16" s="78">
        <v>1974</v>
      </c>
      <c r="AG16" s="2">
        <f t="shared" si="16"/>
        <v>38</v>
      </c>
    </row>
    <row r="17" spans="1:33" ht="14.25" customHeight="1">
      <c r="A17" s="10">
        <f>A16+1</f>
        <v>12</v>
      </c>
      <c r="B17" s="11" t="s">
        <v>28</v>
      </c>
      <c r="C17" s="13" t="s">
        <v>29</v>
      </c>
      <c r="D17" s="85">
        <f t="shared" si="11"/>
        <v>25896.25</v>
      </c>
      <c r="E17" s="6">
        <v>25894.83</v>
      </c>
      <c r="F17" s="6">
        <v>25896.13</v>
      </c>
      <c r="G17" s="6">
        <v>25896.13</v>
      </c>
      <c r="H17" s="6">
        <v>25896.13</v>
      </c>
      <c r="I17" s="6">
        <v>25896.13</v>
      </c>
      <c r="J17" s="6">
        <v>25896.13</v>
      </c>
      <c r="K17" s="6">
        <v>25896.53</v>
      </c>
      <c r="L17" s="6">
        <v>25896.53</v>
      </c>
      <c r="M17" s="6">
        <v>25896.53</v>
      </c>
      <c r="N17" s="6">
        <v>25896.53</v>
      </c>
      <c r="O17" s="14">
        <v>25896.53</v>
      </c>
      <c r="P17" s="6">
        <v>25896.83</v>
      </c>
      <c r="Q17" s="6">
        <f t="shared" si="0"/>
        <v>0.09</v>
      </c>
      <c r="R17" s="6">
        <v>4330.4</v>
      </c>
      <c r="S17" s="6">
        <f t="shared" si="12"/>
        <v>81</v>
      </c>
      <c r="T17" s="45">
        <f t="shared" si="13"/>
        <v>349085</v>
      </c>
      <c r="U17" s="82">
        <f t="shared" si="14"/>
        <v>349085</v>
      </c>
      <c r="V17" s="60">
        <f>ROUND(($V$5/$U$5*T17),0)+1</f>
        <v>242353</v>
      </c>
      <c r="W17" s="6">
        <f t="shared" si="1"/>
        <v>49099</v>
      </c>
      <c r="X17" s="6">
        <f t="shared" si="2"/>
        <v>50064</v>
      </c>
      <c r="Y17" s="6">
        <f t="shared" si="3"/>
        <v>659</v>
      </c>
      <c r="Z17" s="6">
        <f t="shared" si="4"/>
        <v>3938</v>
      </c>
      <c r="AA17" s="6">
        <f t="shared" si="5"/>
        <v>593</v>
      </c>
      <c r="AB17" s="6">
        <f t="shared" si="6"/>
        <v>1972</v>
      </c>
      <c r="AC17" s="6">
        <f t="shared" si="7"/>
        <v>0</v>
      </c>
      <c r="AD17" s="6">
        <f t="shared" si="8"/>
        <v>0</v>
      </c>
      <c r="AE17" s="6">
        <f t="shared" si="9"/>
        <v>407</v>
      </c>
      <c r="AF17" s="79">
        <v>2003</v>
      </c>
      <c r="AG17" s="2">
        <f t="shared" si="16"/>
        <v>9</v>
      </c>
    </row>
    <row r="18" spans="1:33" ht="14.25" customHeight="1">
      <c r="A18" s="10">
        <f>A17+1</f>
        <v>13</v>
      </c>
      <c r="B18" s="11" t="s">
        <v>30</v>
      </c>
      <c r="C18" s="12" t="s">
        <v>31</v>
      </c>
      <c r="D18" s="85">
        <f t="shared" si="11"/>
        <v>8504.4</v>
      </c>
      <c r="E18" s="6">
        <v>8504.4</v>
      </c>
      <c r="F18" s="6">
        <v>8504.4</v>
      </c>
      <c r="G18" s="6">
        <v>8504.4</v>
      </c>
      <c r="H18" s="6">
        <v>8504.4</v>
      </c>
      <c r="I18" s="6">
        <v>8504.4</v>
      </c>
      <c r="J18" s="6">
        <v>8504.4</v>
      </c>
      <c r="K18" s="6">
        <v>8504.4</v>
      </c>
      <c r="L18" s="6">
        <v>8504.4</v>
      </c>
      <c r="M18" s="6">
        <v>8504.4</v>
      </c>
      <c r="N18" s="6">
        <v>8504.4</v>
      </c>
      <c r="O18" s="14">
        <v>8504.4</v>
      </c>
      <c r="P18" s="6">
        <v>8504.4</v>
      </c>
      <c r="Q18" s="6">
        <f t="shared" si="0"/>
        <v>0.029</v>
      </c>
      <c r="R18" s="6">
        <v>765.5</v>
      </c>
      <c r="S18" s="6">
        <f t="shared" si="12"/>
        <v>147</v>
      </c>
      <c r="T18" s="45">
        <f t="shared" si="13"/>
        <v>112483</v>
      </c>
      <c r="U18" s="3">
        <f t="shared" si="14"/>
        <v>112482</v>
      </c>
      <c r="V18" s="6">
        <f t="shared" si="15"/>
        <v>78091</v>
      </c>
      <c r="W18" s="6">
        <f t="shared" si="1"/>
        <v>15821</v>
      </c>
      <c r="X18" s="6">
        <f t="shared" si="2"/>
        <v>16132</v>
      </c>
      <c r="Y18" s="6">
        <f t="shared" si="3"/>
        <v>212</v>
      </c>
      <c r="Z18" s="6">
        <f t="shared" si="4"/>
        <v>1269</v>
      </c>
      <c r="AA18" s="6">
        <f t="shared" si="5"/>
        <v>191</v>
      </c>
      <c r="AB18" s="6">
        <f t="shared" si="6"/>
        <v>635</v>
      </c>
      <c r="AC18" s="6">
        <f t="shared" si="7"/>
        <v>0</v>
      </c>
      <c r="AD18" s="6">
        <f t="shared" si="8"/>
        <v>0</v>
      </c>
      <c r="AE18" s="6">
        <f t="shared" si="9"/>
        <v>131</v>
      </c>
      <c r="AF18" s="78">
        <v>1974</v>
      </c>
      <c r="AG18" s="2">
        <f t="shared" si="16"/>
        <v>38</v>
      </c>
    </row>
    <row r="19" spans="1:33" ht="12.75">
      <c r="A19" s="10">
        <f aca="true" t="shared" si="17" ref="A19:A27">A18+1</f>
        <v>14</v>
      </c>
      <c r="B19" s="11" t="s">
        <v>32</v>
      </c>
      <c r="C19" s="12" t="s">
        <v>33</v>
      </c>
      <c r="D19" s="85">
        <f t="shared" si="11"/>
        <v>8800.5</v>
      </c>
      <c r="E19" s="6">
        <v>8800.5</v>
      </c>
      <c r="F19" s="6">
        <v>8800.5</v>
      </c>
      <c r="G19" s="6">
        <v>8800.5</v>
      </c>
      <c r="H19" s="6">
        <v>8800.5</v>
      </c>
      <c r="I19" s="6">
        <v>8800.5</v>
      </c>
      <c r="J19" s="6">
        <v>8800.5</v>
      </c>
      <c r="K19" s="6">
        <v>8800.5</v>
      </c>
      <c r="L19" s="6">
        <v>8800.5</v>
      </c>
      <c r="M19" s="6">
        <v>8800.5</v>
      </c>
      <c r="N19" s="6">
        <v>8800.5</v>
      </c>
      <c r="O19" s="14">
        <v>8800.5</v>
      </c>
      <c r="P19" s="6">
        <v>8800.5</v>
      </c>
      <c r="Q19" s="6">
        <f t="shared" si="0"/>
        <v>0.03</v>
      </c>
      <c r="R19" s="6">
        <v>753.9</v>
      </c>
      <c r="S19" s="6">
        <f t="shared" si="12"/>
        <v>154</v>
      </c>
      <c r="T19" s="45">
        <f t="shared" si="13"/>
        <v>116362</v>
      </c>
      <c r="U19" s="3">
        <f t="shared" si="14"/>
        <v>116363</v>
      </c>
      <c r="V19" s="6">
        <f t="shared" si="15"/>
        <v>80784</v>
      </c>
      <c r="W19" s="6">
        <f t="shared" si="1"/>
        <v>16367</v>
      </c>
      <c r="X19" s="6">
        <f t="shared" si="2"/>
        <v>16688</v>
      </c>
      <c r="Y19" s="6">
        <f t="shared" si="3"/>
        <v>220</v>
      </c>
      <c r="Z19" s="6">
        <f t="shared" si="4"/>
        <v>1313</v>
      </c>
      <c r="AA19" s="6">
        <f t="shared" si="5"/>
        <v>198</v>
      </c>
      <c r="AB19" s="6">
        <f t="shared" si="6"/>
        <v>657</v>
      </c>
      <c r="AC19" s="6">
        <f t="shared" si="7"/>
        <v>0</v>
      </c>
      <c r="AD19" s="6">
        <f t="shared" si="8"/>
        <v>0</v>
      </c>
      <c r="AE19" s="6">
        <f t="shared" si="9"/>
        <v>136</v>
      </c>
      <c r="AF19" s="78">
        <v>1974</v>
      </c>
      <c r="AG19" s="2">
        <f t="shared" si="16"/>
        <v>38</v>
      </c>
    </row>
    <row r="20" spans="1:33" ht="12.75">
      <c r="A20" s="10">
        <f t="shared" si="17"/>
        <v>15</v>
      </c>
      <c r="B20" s="11" t="s">
        <v>34</v>
      </c>
      <c r="C20" s="12" t="s">
        <v>35</v>
      </c>
      <c r="D20" s="85">
        <f t="shared" si="11"/>
        <v>6890.93</v>
      </c>
      <c r="E20" s="6">
        <v>6890.93</v>
      </c>
      <c r="F20" s="6">
        <v>6890.93</v>
      </c>
      <c r="G20" s="6">
        <v>6890.93</v>
      </c>
      <c r="H20" s="6">
        <v>6890.93</v>
      </c>
      <c r="I20" s="6">
        <v>6890.93</v>
      </c>
      <c r="J20" s="6">
        <v>6890.93</v>
      </c>
      <c r="K20" s="6">
        <v>6890.93</v>
      </c>
      <c r="L20" s="6">
        <v>6890.93</v>
      </c>
      <c r="M20" s="6">
        <v>6890.93</v>
      </c>
      <c r="N20" s="6">
        <v>6890.93</v>
      </c>
      <c r="O20" s="14">
        <v>6890.93</v>
      </c>
      <c r="P20" s="6">
        <v>6890.93</v>
      </c>
      <c r="Q20" s="6">
        <f t="shared" si="0"/>
        <v>0.024</v>
      </c>
      <c r="R20" s="6">
        <v>669.6</v>
      </c>
      <c r="S20" s="6">
        <f t="shared" si="12"/>
        <v>139</v>
      </c>
      <c r="T20" s="45">
        <f t="shared" si="13"/>
        <v>93089</v>
      </c>
      <c r="U20" s="3">
        <f t="shared" si="14"/>
        <v>93089</v>
      </c>
      <c r="V20" s="6">
        <f t="shared" si="15"/>
        <v>64627</v>
      </c>
      <c r="W20" s="6">
        <f t="shared" si="1"/>
        <v>13093</v>
      </c>
      <c r="X20" s="6">
        <f t="shared" si="2"/>
        <v>13350</v>
      </c>
      <c r="Y20" s="6">
        <f t="shared" si="3"/>
        <v>176</v>
      </c>
      <c r="Z20" s="6">
        <f t="shared" si="4"/>
        <v>1050</v>
      </c>
      <c r="AA20" s="6">
        <f t="shared" si="5"/>
        <v>158</v>
      </c>
      <c r="AB20" s="6">
        <f t="shared" si="6"/>
        <v>526</v>
      </c>
      <c r="AC20" s="6">
        <f t="shared" si="7"/>
        <v>0</v>
      </c>
      <c r="AD20" s="6">
        <f t="shared" si="8"/>
        <v>0</v>
      </c>
      <c r="AE20" s="6">
        <f t="shared" si="9"/>
        <v>109</v>
      </c>
      <c r="AF20" s="78">
        <v>1974</v>
      </c>
      <c r="AG20" s="2">
        <f t="shared" si="16"/>
        <v>38</v>
      </c>
    </row>
    <row r="21" spans="1:33" ht="12.75">
      <c r="A21" s="10">
        <f t="shared" si="17"/>
        <v>16</v>
      </c>
      <c r="B21" s="11" t="s">
        <v>36</v>
      </c>
      <c r="C21" s="12" t="s">
        <v>37</v>
      </c>
      <c r="D21" s="85">
        <f t="shared" si="11"/>
        <v>3852.65</v>
      </c>
      <c r="E21" s="6">
        <v>3852.56</v>
      </c>
      <c r="F21" s="6">
        <v>3852.56</v>
      </c>
      <c r="G21" s="6">
        <v>3852.56</v>
      </c>
      <c r="H21" s="6">
        <v>3852.56</v>
      </c>
      <c r="I21" s="6">
        <v>3852.56</v>
      </c>
      <c r="J21" s="6">
        <v>3852.56</v>
      </c>
      <c r="K21" s="6">
        <v>3852.56</v>
      </c>
      <c r="L21" s="6">
        <v>3852.56</v>
      </c>
      <c r="M21" s="6">
        <v>3852.82</v>
      </c>
      <c r="N21" s="6">
        <v>3852.82</v>
      </c>
      <c r="O21" s="14">
        <v>3852.82</v>
      </c>
      <c r="P21" s="6">
        <v>3852.82</v>
      </c>
      <c r="Q21" s="6">
        <f t="shared" si="0"/>
        <v>0.013</v>
      </c>
      <c r="R21" s="6">
        <v>313.9</v>
      </c>
      <c r="S21" s="6">
        <f t="shared" si="12"/>
        <v>161</v>
      </c>
      <c r="T21" s="45">
        <f t="shared" si="13"/>
        <v>50423</v>
      </c>
      <c r="U21" s="3">
        <f t="shared" si="14"/>
        <v>50423</v>
      </c>
      <c r="V21" s="6">
        <f t="shared" si="15"/>
        <v>35006</v>
      </c>
      <c r="W21" s="6">
        <f t="shared" si="1"/>
        <v>7092</v>
      </c>
      <c r="X21" s="6">
        <f t="shared" si="2"/>
        <v>7231</v>
      </c>
      <c r="Y21" s="6">
        <f t="shared" si="3"/>
        <v>95</v>
      </c>
      <c r="Z21" s="6">
        <f t="shared" si="4"/>
        <v>569</v>
      </c>
      <c r="AA21" s="6">
        <f t="shared" si="5"/>
        <v>86</v>
      </c>
      <c r="AB21" s="6">
        <f t="shared" si="6"/>
        <v>285</v>
      </c>
      <c r="AC21" s="6">
        <f t="shared" si="7"/>
        <v>0</v>
      </c>
      <c r="AD21" s="6">
        <f t="shared" si="8"/>
        <v>0</v>
      </c>
      <c r="AE21" s="6">
        <f t="shared" si="9"/>
        <v>59</v>
      </c>
      <c r="AF21" s="78">
        <v>1974</v>
      </c>
      <c r="AG21" s="2">
        <f t="shared" si="16"/>
        <v>38</v>
      </c>
    </row>
    <row r="22" spans="1:33" ht="15" customHeight="1">
      <c r="A22" s="10">
        <f t="shared" si="17"/>
        <v>17</v>
      </c>
      <c r="B22" s="11" t="s">
        <v>38</v>
      </c>
      <c r="C22" s="12" t="s">
        <v>39</v>
      </c>
      <c r="D22" s="85">
        <f t="shared" si="11"/>
        <v>14342.56</v>
      </c>
      <c r="E22" s="6">
        <v>14342.56</v>
      </c>
      <c r="F22" s="6">
        <v>14342.56</v>
      </c>
      <c r="G22" s="6">
        <v>14342.56</v>
      </c>
      <c r="H22" s="6">
        <v>14342.56</v>
      </c>
      <c r="I22" s="6">
        <v>14342.56</v>
      </c>
      <c r="J22" s="6">
        <v>14342.56</v>
      </c>
      <c r="K22" s="6">
        <v>14342.56</v>
      </c>
      <c r="L22" s="6">
        <v>14342.56</v>
      </c>
      <c r="M22" s="6">
        <v>14342.56</v>
      </c>
      <c r="N22" s="6">
        <v>14342.56</v>
      </c>
      <c r="O22" s="14">
        <v>14342.56</v>
      </c>
      <c r="P22" s="6">
        <v>14342.56</v>
      </c>
      <c r="Q22" s="6">
        <f t="shared" si="0"/>
        <v>0.05</v>
      </c>
      <c r="R22" s="6">
        <v>1904.9</v>
      </c>
      <c r="S22" s="6">
        <f t="shared" si="12"/>
        <v>102</v>
      </c>
      <c r="T22" s="45">
        <f t="shared" si="13"/>
        <v>193936</v>
      </c>
      <c r="U22" s="3">
        <f t="shared" si="14"/>
        <v>193934</v>
      </c>
      <c r="V22" s="6">
        <f t="shared" si="15"/>
        <v>134640</v>
      </c>
      <c r="W22" s="6">
        <f t="shared" si="1"/>
        <v>27277</v>
      </c>
      <c r="X22" s="6">
        <f t="shared" si="2"/>
        <v>27813</v>
      </c>
      <c r="Y22" s="6">
        <f t="shared" si="3"/>
        <v>366</v>
      </c>
      <c r="Z22" s="6">
        <f t="shared" si="4"/>
        <v>2188</v>
      </c>
      <c r="AA22" s="6">
        <f t="shared" si="5"/>
        <v>329</v>
      </c>
      <c r="AB22" s="6">
        <f t="shared" si="6"/>
        <v>1095</v>
      </c>
      <c r="AC22" s="6">
        <f t="shared" si="7"/>
        <v>0</v>
      </c>
      <c r="AD22" s="6">
        <f t="shared" si="8"/>
        <v>0</v>
      </c>
      <c r="AE22" s="6">
        <f t="shared" si="9"/>
        <v>226</v>
      </c>
      <c r="AF22" s="78">
        <v>1974</v>
      </c>
      <c r="AG22" s="2">
        <f t="shared" si="16"/>
        <v>38</v>
      </c>
    </row>
    <row r="23" spans="1:33" ht="14.25" customHeight="1">
      <c r="A23" s="10">
        <f t="shared" si="17"/>
        <v>18</v>
      </c>
      <c r="B23" s="11" t="s">
        <v>40</v>
      </c>
      <c r="C23" s="12" t="s">
        <v>41</v>
      </c>
      <c r="D23" s="85">
        <f t="shared" si="11"/>
        <v>8507.19</v>
      </c>
      <c r="E23" s="6">
        <v>8506.86</v>
      </c>
      <c r="F23" s="6">
        <v>8506.86</v>
      </c>
      <c r="G23" s="6">
        <v>8507.26</v>
      </c>
      <c r="H23" s="6">
        <v>8507.26</v>
      </c>
      <c r="I23" s="6">
        <v>8507.26</v>
      </c>
      <c r="J23" s="6">
        <v>8507.26</v>
      </c>
      <c r="K23" s="6">
        <v>8507.26</v>
      </c>
      <c r="L23" s="6">
        <v>8507.26</v>
      </c>
      <c r="M23" s="6">
        <v>8507.26</v>
      </c>
      <c r="N23" s="6">
        <v>8507.26</v>
      </c>
      <c r="O23" s="14">
        <v>8507.26</v>
      </c>
      <c r="P23" s="6">
        <v>8507.26</v>
      </c>
      <c r="Q23" s="6">
        <f t="shared" si="0"/>
        <v>0.029</v>
      </c>
      <c r="R23" s="6">
        <v>743.4</v>
      </c>
      <c r="S23" s="6">
        <f t="shared" si="12"/>
        <v>151</v>
      </c>
      <c r="T23" s="45">
        <f t="shared" si="13"/>
        <v>112483</v>
      </c>
      <c r="U23" s="3">
        <f t="shared" si="14"/>
        <v>112482</v>
      </c>
      <c r="V23" s="6">
        <f t="shared" si="15"/>
        <v>78091</v>
      </c>
      <c r="W23" s="6">
        <f t="shared" si="1"/>
        <v>15821</v>
      </c>
      <c r="X23" s="6">
        <f t="shared" si="2"/>
        <v>16132</v>
      </c>
      <c r="Y23" s="6">
        <f t="shared" si="3"/>
        <v>212</v>
      </c>
      <c r="Z23" s="6">
        <f t="shared" si="4"/>
        <v>1269</v>
      </c>
      <c r="AA23" s="6">
        <f t="shared" si="5"/>
        <v>191</v>
      </c>
      <c r="AB23" s="6">
        <f t="shared" si="6"/>
        <v>635</v>
      </c>
      <c r="AC23" s="6">
        <f t="shared" si="7"/>
        <v>0</v>
      </c>
      <c r="AD23" s="6">
        <f t="shared" si="8"/>
        <v>0</v>
      </c>
      <c r="AE23" s="6">
        <f t="shared" si="9"/>
        <v>131</v>
      </c>
      <c r="AF23" s="78">
        <v>1974</v>
      </c>
      <c r="AG23" s="2">
        <f t="shared" si="16"/>
        <v>38</v>
      </c>
    </row>
    <row r="24" spans="1:33" ht="15" customHeight="1">
      <c r="A24" s="10">
        <f t="shared" si="17"/>
        <v>19</v>
      </c>
      <c r="B24" s="11" t="s">
        <v>42</v>
      </c>
      <c r="C24" s="12" t="s">
        <v>43</v>
      </c>
      <c r="D24" s="85">
        <f t="shared" si="11"/>
        <v>8793.9</v>
      </c>
      <c r="E24" s="6">
        <v>8794.04</v>
      </c>
      <c r="F24" s="6">
        <v>8794.04</v>
      </c>
      <c r="G24" s="6">
        <v>8794.04</v>
      </c>
      <c r="H24" s="6">
        <v>8794.04</v>
      </c>
      <c r="I24" s="6">
        <v>8794.04</v>
      </c>
      <c r="J24" s="6">
        <v>8793.74</v>
      </c>
      <c r="K24" s="6">
        <v>8793.74</v>
      </c>
      <c r="L24" s="6">
        <v>8793.74</v>
      </c>
      <c r="M24" s="6">
        <v>8793.74</v>
      </c>
      <c r="N24" s="6">
        <v>8793.74</v>
      </c>
      <c r="O24" s="14">
        <v>8793.74</v>
      </c>
      <c r="P24" s="6">
        <v>8794.13</v>
      </c>
      <c r="Q24" s="6">
        <f t="shared" si="0"/>
        <v>0.03</v>
      </c>
      <c r="R24" s="6">
        <v>736</v>
      </c>
      <c r="S24" s="6">
        <f t="shared" si="12"/>
        <v>158</v>
      </c>
      <c r="T24" s="45">
        <f t="shared" si="13"/>
        <v>116362</v>
      </c>
      <c r="U24" s="3">
        <f t="shared" si="14"/>
        <v>116363</v>
      </c>
      <c r="V24" s="6">
        <f t="shared" si="15"/>
        <v>80784</v>
      </c>
      <c r="W24" s="6">
        <f t="shared" si="1"/>
        <v>16367</v>
      </c>
      <c r="X24" s="6">
        <f t="shared" si="2"/>
        <v>16688</v>
      </c>
      <c r="Y24" s="6">
        <f t="shared" si="3"/>
        <v>220</v>
      </c>
      <c r="Z24" s="6">
        <f t="shared" si="4"/>
        <v>1313</v>
      </c>
      <c r="AA24" s="6">
        <f t="shared" si="5"/>
        <v>198</v>
      </c>
      <c r="AB24" s="6">
        <f t="shared" si="6"/>
        <v>657</v>
      </c>
      <c r="AC24" s="6">
        <f t="shared" si="7"/>
        <v>0</v>
      </c>
      <c r="AD24" s="6">
        <f t="shared" si="8"/>
        <v>0</v>
      </c>
      <c r="AE24" s="6">
        <f t="shared" si="9"/>
        <v>136</v>
      </c>
      <c r="AF24" s="78">
        <v>1974</v>
      </c>
      <c r="AG24" s="2">
        <f t="shared" si="16"/>
        <v>38</v>
      </c>
    </row>
    <row r="25" spans="1:33" ht="12.75">
      <c r="A25" s="10">
        <f t="shared" si="17"/>
        <v>20</v>
      </c>
      <c r="B25" s="11" t="s">
        <v>44</v>
      </c>
      <c r="C25" s="12" t="s">
        <v>45</v>
      </c>
      <c r="D25" s="85">
        <f t="shared" si="11"/>
        <v>7064.6</v>
      </c>
      <c r="E25" s="6">
        <v>7064.6</v>
      </c>
      <c r="F25" s="6">
        <v>7064.6</v>
      </c>
      <c r="G25" s="6">
        <v>7064.6</v>
      </c>
      <c r="H25" s="6">
        <v>7064.6</v>
      </c>
      <c r="I25" s="6">
        <v>7064.6</v>
      </c>
      <c r="J25" s="6">
        <v>7064.6</v>
      </c>
      <c r="K25" s="6">
        <v>7064.6</v>
      </c>
      <c r="L25" s="6">
        <v>7064.6</v>
      </c>
      <c r="M25" s="6">
        <v>7064.6</v>
      </c>
      <c r="N25" s="6">
        <v>7064.6</v>
      </c>
      <c r="O25" s="14">
        <v>7064.6</v>
      </c>
      <c r="P25" s="6">
        <v>7064.6</v>
      </c>
      <c r="Q25" s="6">
        <f t="shared" si="0"/>
        <v>0.024</v>
      </c>
      <c r="R25" s="6">
        <v>590.1</v>
      </c>
      <c r="S25" s="6">
        <f t="shared" si="12"/>
        <v>158</v>
      </c>
      <c r="T25" s="45">
        <f t="shared" si="13"/>
        <v>93089</v>
      </c>
      <c r="U25" s="3">
        <f t="shared" si="14"/>
        <v>93089</v>
      </c>
      <c r="V25" s="6">
        <f t="shared" si="15"/>
        <v>64627</v>
      </c>
      <c r="W25" s="6">
        <f t="shared" si="1"/>
        <v>13093</v>
      </c>
      <c r="X25" s="6">
        <f t="shared" si="2"/>
        <v>13350</v>
      </c>
      <c r="Y25" s="6">
        <f t="shared" si="3"/>
        <v>176</v>
      </c>
      <c r="Z25" s="6">
        <f t="shared" si="4"/>
        <v>1050</v>
      </c>
      <c r="AA25" s="6">
        <f t="shared" si="5"/>
        <v>158</v>
      </c>
      <c r="AB25" s="6">
        <f t="shared" si="6"/>
        <v>526</v>
      </c>
      <c r="AC25" s="6">
        <f t="shared" si="7"/>
        <v>0</v>
      </c>
      <c r="AD25" s="6">
        <f t="shared" si="8"/>
        <v>0</v>
      </c>
      <c r="AE25" s="6">
        <f t="shared" si="9"/>
        <v>109</v>
      </c>
      <c r="AF25" s="78">
        <v>1974</v>
      </c>
      <c r="AG25" s="2">
        <f t="shared" si="16"/>
        <v>38</v>
      </c>
    </row>
    <row r="26" spans="1:33" ht="12.75">
      <c r="A26" s="10">
        <f t="shared" si="17"/>
        <v>21</v>
      </c>
      <c r="B26" s="11" t="s">
        <v>46</v>
      </c>
      <c r="C26" s="12" t="s">
        <v>47</v>
      </c>
      <c r="D26" s="85">
        <f t="shared" si="11"/>
        <v>3906.5</v>
      </c>
      <c r="E26" s="6">
        <v>3897.7</v>
      </c>
      <c r="F26" s="6">
        <v>3907.3</v>
      </c>
      <c r="G26" s="6">
        <v>3907.3</v>
      </c>
      <c r="H26" s="6">
        <v>3907.3</v>
      </c>
      <c r="I26" s="6">
        <v>3907.3</v>
      </c>
      <c r="J26" s="6">
        <v>3907.7</v>
      </c>
      <c r="K26" s="6">
        <v>3907.7</v>
      </c>
      <c r="L26" s="6">
        <v>3907.7</v>
      </c>
      <c r="M26" s="6">
        <v>3907</v>
      </c>
      <c r="N26" s="6">
        <v>3907</v>
      </c>
      <c r="O26" s="14">
        <v>3907</v>
      </c>
      <c r="P26" s="6">
        <v>3907</v>
      </c>
      <c r="Q26" s="6">
        <f t="shared" si="0"/>
        <v>0.014</v>
      </c>
      <c r="R26" s="6">
        <v>376.4</v>
      </c>
      <c r="S26" s="6">
        <f t="shared" si="12"/>
        <v>144</v>
      </c>
      <c r="T26" s="45">
        <f t="shared" si="13"/>
        <v>54302</v>
      </c>
      <c r="U26" s="3">
        <f t="shared" si="14"/>
        <v>54303</v>
      </c>
      <c r="V26" s="6">
        <f t="shared" si="15"/>
        <v>37699</v>
      </c>
      <c r="W26" s="6">
        <f t="shared" si="1"/>
        <v>7638</v>
      </c>
      <c r="X26" s="6">
        <f t="shared" si="2"/>
        <v>7788</v>
      </c>
      <c r="Y26" s="6">
        <f t="shared" si="3"/>
        <v>103</v>
      </c>
      <c r="Z26" s="6">
        <f t="shared" si="4"/>
        <v>613</v>
      </c>
      <c r="AA26" s="6">
        <f t="shared" si="5"/>
        <v>92</v>
      </c>
      <c r="AB26" s="6">
        <f t="shared" si="6"/>
        <v>307</v>
      </c>
      <c r="AC26" s="6">
        <f t="shared" si="7"/>
        <v>0</v>
      </c>
      <c r="AD26" s="6">
        <f t="shared" si="8"/>
        <v>0</v>
      </c>
      <c r="AE26" s="6">
        <f t="shared" si="9"/>
        <v>63</v>
      </c>
      <c r="AF26" s="78">
        <v>1974</v>
      </c>
      <c r="AG26" s="2">
        <f t="shared" si="16"/>
        <v>38</v>
      </c>
    </row>
    <row r="27" spans="1:33" ht="12.75">
      <c r="A27" s="10">
        <f t="shared" si="17"/>
        <v>22</v>
      </c>
      <c r="B27" s="11" t="s">
        <v>48</v>
      </c>
      <c r="C27" s="12" t="s">
        <v>49</v>
      </c>
      <c r="D27" s="85">
        <f t="shared" si="11"/>
        <v>10519.6</v>
      </c>
      <c r="E27" s="14">
        <v>10519.57</v>
      </c>
      <c r="F27" s="14">
        <v>10519.57</v>
      </c>
      <c r="G27" s="14">
        <v>10519.57</v>
      </c>
      <c r="H27" s="14">
        <v>10519.57</v>
      </c>
      <c r="I27" s="14">
        <v>10519.57</v>
      </c>
      <c r="J27" s="6">
        <v>10519.57</v>
      </c>
      <c r="K27" s="6">
        <v>10519.57</v>
      </c>
      <c r="L27" s="6">
        <v>10519.57</v>
      </c>
      <c r="M27" s="6">
        <v>10519.57</v>
      </c>
      <c r="N27" s="6">
        <v>10519.57</v>
      </c>
      <c r="O27" s="14">
        <v>10519.77</v>
      </c>
      <c r="P27" s="6">
        <v>10519.77</v>
      </c>
      <c r="Q27" s="6">
        <f t="shared" si="0"/>
        <v>0.036</v>
      </c>
      <c r="R27" s="6">
        <v>1253</v>
      </c>
      <c r="S27" s="6">
        <f t="shared" si="12"/>
        <v>111</v>
      </c>
      <c r="T27" s="45">
        <f t="shared" si="13"/>
        <v>139634</v>
      </c>
      <c r="U27" s="3">
        <f t="shared" si="14"/>
        <v>139635</v>
      </c>
      <c r="V27" s="6">
        <f t="shared" si="15"/>
        <v>96941</v>
      </c>
      <c r="W27" s="6">
        <f t="shared" si="1"/>
        <v>19640</v>
      </c>
      <c r="X27" s="6">
        <f t="shared" si="2"/>
        <v>20026</v>
      </c>
      <c r="Y27" s="6">
        <f t="shared" si="3"/>
        <v>264</v>
      </c>
      <c r="Z27" s="6">
        <f t="shared" si="4"/>
        <v>1575</v>
      </c>
      <c r="AA27" s="6">
        <f t="shared" si="5"/>
        <v>237</v>
      </c>
      <c r="AB27" s="6">
        <f t="shared" si="6"/>
        <v>789</v>
      </c>
      <c r="AC27" s="6">
        <f t="shared" si="7"/>
        <v>0</v>
      </c>
      <c r="AD27" s="6">
        <f t="shared" si="8"/>
        <v>0</v>
      </c>
      <c r="AE27" s="6">
        <f t="shared" si="9"/>
        <v>163</v>
      </c>
      <c r="AF27" s="78">
        <v>1974</v>
      </c>
      <c r="AG27" s="2">
        <f t="shared" si="16"/>
        <v>38</v>
      </c>
    </row>
    <row r="28" spans="1:31" s="16" customFormat="1" ht="28.5" customHeight="1">
      <c r="A28" s="131" t="s">
        <v>202</v>
      </c>
      <c r="B28" s="131"/>
      <c r="C28" s="131"/>
      <c r="D28" s="15">
        <f>SUM(D6:D27)</f>
        <v>289134.1699999999</v>
      </c>
      <c r="E28" s="15">
        <f aca="true" t="shared" si="18" ref="E28:R28">SUM(E6:E27)</f>
        <v>289129.8599999999</v>
      </c>
      <c r="F28" s="15">
        <f t="shared" si="18"/>
        <v>289140.2699999999</v>
      </c>
      <c r="G28" s="15">
        <f t="shared" si="18"/>
        <v>289138.86999999994</v>
      </c>
      <c r="H28" s="15">
        <f t="shared" si="18"/>
        <v>289139.56999999995</v>
      </c>
      <c r="I28" s="15">
        <f t="shared" si="18"/>
        <v>289139.56999999995</v>
      </c>
      <c r="J28" s="15">
        <f t="shared" si="18"/>
        <v>289139.97</v>
      </c>
      <c r="K28" s="15">
        <f aca="true" t="shared" si="19" ref="K28:P28">SUM(K6:K27)</f>
        <v>289141.26999999996</v>
      </c>
      <c r="L28" s="15">
        <f t="shared" si="19"/>
        <v>289127.75</v>
      </c>
      <c r="M28" s="15">
        <f t="shared" si="19"/>
        <v>289127.70999999996</v>
      </c>
      <c r="N28" s="15">
        <f t="shared" si="19"/>
        <v>289128.2</v>
      </c>
      <c r="O28" s="15">
        <f t="shared" si="19"/>
        <v>289128.18</v>
      </c>
      <c r="P28" s="15">
        <f t="shared" si="19"/>
        <v>289128.87</v>
      </c>
      <c r="Q28" s="15">
        <f t="shared" si="18"/>
        <v>1.0000000000000002</v>
      </c>
      <c r="R28" s="74">
        <f t="shared" si="18"/>
        <v>37810.1</v>
      </c>
      <c r="S28" s="15"/>
      <c r="T28" s="87">
        <v>3878718</v>
      </c>
      <c r="U28" s="53">
        <f aca="true" t="shared" si="20" ref="U28:AE28">SUM(U6:U27)</f>
        <v>3878718</v>
      </c>
      <c r="V28" s="53">
        <f t="shared" si="20"/>
        <v>2692801</v>
      </c>
      <c r="W28" s="53">
        <f t="shared" si="20"/>
        <v>545549</v>
      </c>
      <c r="X28" s="53">
        <f t="shared" si="20"/>
        <v>556265</v>
      </c>
      <c r="Y28" s="53">
        <f t="shared" si="20"/>
        <v>7326</v>
      </c>
      <c r="Z28" s="53">
        <f t="shared" si="20"/>
        <v>43759</v>
      </c>
      <c r="AA28" s="53">
        <f t="shared" si="20"/>
        <v>6587</v>
      </c>
      <c r="AB28" s="53">
        <f t="shared" si="20"/>
        <v>21908</v>
      </c>
      <c r="AC28" s="53">
        <f t="shared" si="20"/>
        <v>0</v>
      </c>
      <c r="AD28" s="54">
        <f t="shared" si="20"/>
        <v>0</v>
      </c>
      <c r="AE28" s="54">
        <f t="shared" si="20"/>
        <v>4523</v>
      </c>
    </row>
    <row r="29" spans="1:31" s="9" customFormat="1" ht="36">
      <c r="A29" s="17"/>
      <c r="B29" s="135" t="s">
        <v>203</v>
      </c>
      <c r="C29" s="136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4" t="s">
        <v>208</v>
      </c>
      <c r="S29" s="66" t="s">
        <v>210</v>
      </c>
      <c r="T29" s="47"/>
      <c r="U29" s="63">
        <f>SUM(V29:AE29)</f>
        <v>3899798</v>
      </c>
      <c r="V29" s="64">
        <v>2698872</v>
      </c>
      <c r="W29" s="64">
        <v>547946</v>
      </c>
      <c r="X29" s="64">
        <v>543784</v>
      </c>
      <c r="Y29" s="64">
        <v>33782</v>
      </c>
      <c r="Z29" s="64">
        <v>67374</v>
      </c>
      <c r="AA29" s="64">
        <v>6028</v>
      </c>
      <c r="AB29" s="64">
        <v>2012</v>
      </c>
      <c r="AC29" s="64">
        <v>0</v>
      </c>
      <c r="AD29" s="64">
        <v>0</v>
      </c>
      <c r="AE29" s="90">
        <f>T59-SUM(V29:AD29)</f>
        <v>0</v>
      </c>
    </row>
    <row r="30" spans="1:33" ht="11.25" customHeight="1">
      <c r="A30" s="10">
        <f>A27+1</f>
        <v>23</v>
      </c>
      <c r="B30" s="19" t="s">
        <v>50</v>
      </c>
      <c r="C30" s="20" t="s">
        <v>51</v>
      </c>
      <c r="D30" s="85">
        <f aca="true" t="shared" si="21" ref="D30:D58">ROUND(((E30+F30+G30+H30+I30+J30+K30+L30+M30+N30+O30+P30)/12),2)</f>
        <v>8001.7</v>
      </c>
      <c r="E30" s="6">
        <v>8001.7</v>
      </c>
      <c r="F30" s="6">
        <v>8001.7</v>
      </c>
      <c r="G30" s="6">
        <v>8001.7</v>
      </c>
      <c r="H30" s="6">
        <v>8001.7</v>
      </c>
      <c r="I30" s="6">
        <v>8001.7</v>
      </c>
      <c r="J30" s="6">
        <v>8001.7</v>
      </c>
      <c r="K30" s="6">
        <v>8001.7</v>
      </c>
      <c r="L30" s="6">
        <v>8001.7</v>
      </c>
      <c r="M30" s="6">
        <v>8001.7</v>
      </c>
      <c r="N30" s="6">
        <v>8001.7</v>
      </c>
      <c r="O30" s="6">
        <v>8001.7</v>
      </c>
      <c r="P30" s="14">
        <v>8001.7</v>
      </c>
      <c r="Q30" s="6">
        <f>ROUND((D30/$D$59),3)</f>
        <v>0.029</v>
      </c>
      <c r="R30" s="6">
        <v>1151.5</v>
      </c>
      <c r="S30" s="6">
        <f aca="true" t="shared" si="22" ref="S30:S58">ROUND((U30/R30),0)</f>
        <v>98</v>
      </c>
      <c r="T30" s="45">
        <f>ROUND((Q30*$T$59),0)</f>
        <v>113094</v>
      </c>
      <c r="U30" s="3">
        <f>SUM(V30:AE30)</f>
        <v>113094</v>
      </c>
      <c r="V30" s="6">
        <f>ROUND(($V$29/$U$29*T30),0)</f>
        <v>78267</v>
      </c>
      <c r="W30" s="6">
        <f aca="true" t="shared" si="23" ref="W30:W58">ROUND(($W$29/$U$29*T30),0)</f>
        <v>15890</v>
      </c>
      <c r="X30" s="6">
        <f aca="true" t="shared" si="24" ref="X30:X58">ROUND(($X$29/$U$29*T30),0)</f>
        <v>15770</v>
      </c>
      <c r="Y30" s="6">
        <f aca="true" t="shared" si="25" ref="Y30:Y58">ROUND(($Y$29/$U$29*T30),0)</f>
        <v>980</v>
      </c>
      <c r="Z30" s="6">
        <f aca="true" t="shared" si="26" ref="Z30:Z58">ROUND(($Z$29/$U$29*T30),0)</f>
        <v>1954</v>
      </c>
      <c r="AA30" s="6">
        <f aca="true" t="shared" si="27" ref="AA30:AA58">ROUND(($AA$29/$U$29*T30),0)</f>
        <v>175</v>
      </c>
      <c r="AB30" s="6">
        <f aca="true" t="shared" si="28" ref="AB30:AB58">ROUND(($AB$29/$U$29*T30),0)</f>
        <v>58</v>
      </c>
      <c r="AC30" s="6">
        <f aca="true" t="shared" si="29" ref="AC30:AC58">ROUND(($AC$29/$U$29*T30),0)</f>
        <v>0</v>
      </c>
      <c r="AD30" s="6">
        <f aca="true" t="shared" si="30" ref="AD30:AD58">ROUND(($AD$29/$U$29*T30),0)</f>
        <v>0</v>
      </c>
      <c r="AE30" s="6">
        <f aca="true" t="shared" si="31" ref="AE30:AE58">ROUND(($AE$29/$U$29*T30),0)</f>
        <v>0</v>
      </c>
      <c r="AF30" s="78">
        <v>1976</v>
      </c>
      <c r="AG30" s="2">
        <f aca="true" t="shared" si="32" ref="AG30:AG58">2012-AF30</f>
        <v>36</v>
      </c>
    </row>
    <row r="31" spans="1:33" ht="24">
      <c r="A31" s="10">
        <f aca="true" t="shared" si="33" ref="A31:A58">A30+1</f>
        <v>24</v>
      </c>
      <c r="B31" s="19" t="s">
        <v>52</v>
      </c>
      <c r="C31" s="20" t="s">
        <v>53</v>
      </c>
      <c r="D31" s="85">
        <f t="shared" si="21"/>
        <v>8156.3</v>
      </c>
      <c r="E31" s="6">
        <v>8156.3</v>
      </c>
      <c r="F31" s="6">
        <v>8156.3</v>
      </c>
      <c r="G31" s="6">
        <v>8156.3</v>
      </c>
      <c r="H31" s="6">
        <v>8156.3</v>
      </c>
      <c r="I31" s="6">
        <v>8156.3</v>
      </c>
      <c r="J31" s="6">
        <v>8156.3</v>
      </c>
      <c r="K31" s="6">
        <v>8156.3</v>
      </c>
      <c r="L31" s="6">
        <v>8156.3</v>
      </c>
      <c r="M31" s="6">
        <v>8156.3</v>
      </c>
      <c r="N31" s="6">
        <v>8156.3</v>
      </c>
      <c r="O31" s="6">
        <v>8156.3</v>
      </c>
      <c r="P31" s="14">
        <v>8156.3</v>
      </c>
      <c r="Q31" s="6">
        <f aca="true" t="shared" si="34" ref="Q31:Q58">ROUND((D31/$D$59),3)</f>
        <v>0.03</v>
      </c>
      <c r="R31" s="6">
        <v>1173.5</v>
      </c>
      <c r="S31" s="6">
        <f t="shared" si="22"/>
        <v>100</v>
      </c>
      <c r="T31" s="45">
        <f aca="true" t="shared" si="35" ref="T31:T58">ROUND((Q31*$T$59),0)</f>
        <v>116994</v>
      </c>
      <c r="U31" s="3">
        <f aca="true" t="shared" si="36" ref="U31:U58">SUM(V31:AE31)</f>
        <v>116993</v>
      </c>
      <c r="V31" s="6">
        <f aca="true" t="shared" si="37" ref="V31:V58">ROUND(($V$29/$U$29*T31),0)</f>
        <v>80966</v>
      </c>
      <c r="W31" s="6">
        <f t="shared" si="23"/>
        <v>16438</v>
      </c>
      <c r="X31" s="6">
        <f t="shared" si="24"/>
        <v>16314</v>
      </c>
      <c r="Y31" s="6">
        <f t="shared" si="25"/>
        <v>1013</v>
      </c>
      <c r="Z31" s="6">
        <f t="shared" si="26"/>
        <v>2021</v>
      </c>
      <c r="AA31" s="6">
        <f t="shared" si="27"/>
        <v>181</v>
      </c>
      <c r="AB31" s="6">
        <f t="shared" si="28"/>
        <v>60</v>
      </c>
      <c r="AC31" s="6">
        <f t="shared" si="29"/>
        <v>0</v>
      </c>
      <c r="AD31" s="6">
        <f t="shared" si="30"/>
        <v>0</v>
      </c>
      <c r="AE31" s="6">
        <f t="shared" si="31"/>
        <v>0</v>
      </c>
      <c r="AF31" s="78">
        <v>1983</v>
      </c>
      <c r="AG31" s="2">
        <f t="shared" si="32"/>
        <v>29</v>
      </c>
    </row>
    <row r="32" spans="1:33" ht="12.75">
      <c r="A32" s="10">
        <f t="shared" si="33"/>
        <v>25</v>
      </c>
      <c r="B32" s="19" t="s">
        <v>54</v>
      </c>
      <c r="C32" s="20" t="s">
        <v>55</v>
      </c>
      <c r="D32" s="85">
        <f t="shared" si="21"/>
        <v>5294.9</v>
      </c>
      <c r="E32" s="6">
        <v>5294.9</v>
      </c>
      <c r="F32" s="6">
        <v>5294.9</v>
      </c>
      <c r="G32" s="6">
        <v>5294.9</v>
      </c>
      <c r="H32" s="6">
        <v>5294.9</v>
      </c>
      <c r="I32" s="6">
        <v>5294.9</v>
      </c>
      <c r="J32" s="6">
        <v>5294.9</v>
      </c>
      <c r="K32" s="6">
        <v>5294.9</v>
      </c>
      <c r="L32" s="6">
        <v>5294.9</v>
      </c>
      <c r="M32" s="6">
        <v>5294.9</v>
      </c>
      <c r="N32" s="6">
        <v>5294.9</v>
      </c>
      <c r="O32" s="6">
        <v>5294.9</v>
      </c>
      <c r="P32" s="14">
        <v>5294.9</v>
      </c>
      <c r="Q32" s="6">
        <f t="shared" si="34"/>
        <v>0.019</v>
      </c>
      <c r="R32" s="6">
        <v>534.4</v>
      </c>
      <c r="S32" s="6">
        <f t="shared" si="22"/>
        <v>139</v>
      </c>
      <c r="T32" s="45">
        <f t="shared" si="35"/>
        <v>74096</v>
      </c>
      <c r="U32" s="3">
        <f t="shared" si="36"/>
        <v>74096</v>
      </c>
      <c r="V32" s="6">
        <f t="shared" si="37"/>
        <v>51278</v>
      </c>
      <c r="W32" s="6">
        <f t="shared" si="23"/>
        <v>10411</v>
      </c>
      <c r="X32" s="6">
        <f t="shared" si="24"/>
        <v>10332</v>
      </c>
      <c r="Y32" s="6">
        <f t="shared" si="25"/>
        <v>642</v>
      </c>
      <c r="Z32" s="6">
        <f t="shared" si="26"/>
        <v>1280</v>
      </c>
      <c r="AA32" s="6">
        <f t="shared" si="27"/>
        <v>115</v>
      </c>
      <c r="AB32" s="6">
        <f t="shared" si="28"/>
        <v>38</v>
      </c>
      <c r="AC32" s="6">
        <f t="shared" si="29"/>
        <v>0</v>
      </c>
      <c r="AD32" s="6">
        <f t="shared" si="30"/>
        <v>0</v>
      </c>
      <c r="AE32" s="6">
        <f t="shared" si="31"/>
        <v>0</v>
      </c>
      <c r="AF32" s="78">
        <v>1975</v>
      </c>
      <c r="AG32" s="2">
        <f t="shared" si="32"/>
        <v>37</v>
      </c>
    </row>
    <row r="33" spans="1:33" ht="12.75">
      <c r="A33" s="10">
        <f t="shared" si="33"/>
        <v>26</v>
      </c>
      <c r="B33" s="19" t="s">
        <v>56</v>
      </c>
      <c r="C33" s="20" t="s">
        <v>57</v>
      </c>
      <c r="D33" s="85">
        <f t="shared" si="21"/>
        <v>10484</v>
      </c>
      <c r="E33" s="6">
        <v>10484</v>
      </c>
      <c r="F33" s="6">
        <v>10484</v>
      </c>
      <c r="G33" s="6">
        <v>10484</v>
      </c>
      <c r="H33" s="6">
        <v>10484</v>
      </c>
      <c r="I33" s="6">
        <v>10484</v>
      </c>
      <c r="J33" s="6">
        <v>10484</v>
      </c>
      <c r="K33" s="6">
        <v>10484</v>
      </c>
      <c r="L33" s="6">
        <v>10484</v>
      </c>
      <c r="M33" s="6">
        <v>10484</v>
      </c>
      <c r="N33" s="6">
        <v>10484</v>
      </c>
      <c r="O33" s="6">
        <v>10484</v>
      </c>
      <c r="P33" s="14">
        <v>10484</v>
      </c>
      <c r="Q33" s="6">
        <f t="shared" si="34"/>
        <v>0.039</v>
      </c>
      <c r="R33" s="6">
        <v>1207.4</v>
      </c>
      <c r="S33" s="6">
        <f t="shared" si="22"/>
        <v>126</v>
      </c>
      <c r="T33" s="45">
        <f t="shared" si="35"/>
        <v>152092</v>
      </c>
      <c r="U33" s="3">
        <f t="shared" si="36"/>
        <v>152092</v>
      </c>
      <c r="V33" s="6">
        <f t="shared" si="37"/>
        <v>105256</v>
      </c>
      <c r="W33" s="6">
        <f t="shared" si="23"/>
        <v>21370</v>
      </c>
      <c r="X33" s="6">
        <f t="shared" si="24"/>
        <v>21208</v>
      </c>
      <c r="Y33" s="6">
        <f t="shared" si="25"/>
        <v>1317</v>
      </c>
      <c r="Z33" s="6">
        <f t="shared" si="26"/>
        <v>2628</v>
      </c>
      <c r="AA33" s="6">
        <f t="shared" si="27"/>
        <v>235</v>
      </c>
      <c r="AB33" s="6">
        <f t="shared" si="28"/>
        <v>78</v>
      </c>
      <c r="AC33" s="6">
        <f t="shared" si="29"/>
        <v>0</v>
      </c>
      <c r="AD33" s="6">
        <f t="shared" si="30"/>
        <v>0</v>
      </c>
      <c r="AE33" s="6">
        <f t="shared" si="31"/>
        <v>0</v>
      </c>
      <c r="AF33" s="78">
        <v>1976</v>
      </c>
      <c r="AG33" s="2">
        <f t="shared" si="32"/>
        <v>36</v>
      </c>
    </row>
    <row r="34" spans="1:33" ht="12.75">
      <c r="A34" s="10">
        <f t="shared" si="33"/>
        <v>27</v>
      </c>
      <c r="B34" s="19" t="s">
        <v>58</v>
      </c>
      <c r="C34" s="20" t="s">
        <v>59</v>
      </c>
      <c r="D34" s="85">
        <f t="shared" si="21"/>
        <v>25938.95</v>
      </c>
      <c r="E34" s="6">
        <v>25938.62</v>
      </c>
      <c r="F34" s="6">
        <v>25938.62</v>
      </c>
      <c r="G34" s="6">
        <v>25939.02</v>
      </c>
      <c r="H34" s="6">
        <v>25939.02</v>
      </c>
      <c r="I34" s="6">
        <v>25939.02</v>
      </c>
      <c r="J34" s="6">
        <v>25939.02</v>
      </c>
      <c r="K34" s="6">
        <v>25939.02</v>
      </c>
      <c r="L34" s="6">
        <v>25939.02</v>
      </c>
      <c r="M34" s="6">
        <v>25939.02</v>
      </c>
      <c r="N34" s="6">
        <v>25939.02</v>
      </c>
      <c r="O34" s="6">
        <v>25939.02</v>
      </c>
      <c r="P34" s="14">
        <v>25939.02</v>
      </c>
      <c r="Q34" s="6">
        <f>ROUND((D34/$D$59),3)+0.0005</f>
        <v>0.0955</v>
      </c>
      <c r="R34" s="6">
        <v>2809.5</v>
      </c>
      <c r="S34" s="6">
        <f t="shared" si="22"/>
        <v>133</v>
      </c>
      <c r="T34" s="45">
        <f t="shared" si="35"/>
        <v>372431</v>
      </c>
      <c r="U34" s="3">
        <f t="shared" si="36"/>
        <v>372430</v>
      </c>
      <c r="V34" s="6">
        <f t="shared" si="37"/>
        <v>257742</v>
      </c>
      <c r="W34" s="6">
        <f t="shared" si="23"/>
        <v>52329</v>
      </c>
      <c r="X34" s="6">
        <f t="shared" si="24"/>
        <v>51931</v>
      </c>
      <c r="Y34" s="6">
        <f t="shared" si="25"/>
        <v>3226</v>
      </c>
      <c r="Z34" s="6">
        <f t="shared" si="26"/>
        <v>6434</v>
      </c>
      <c r="AA34" s="6">
        <f t="shared" si="27"/>
        <v>576</v>
      </c>
      <c r="AB34" s="6">
        <f t="shared" si="28"/>
        <v>192</v>
      </c>
      <c r="AC34" s="6">
        <f t="shared" si="29"/>
        <v>0</v>
      </c>
      <c r="AD34" s="6">
        <f t="shared" si="30"/>
        <v>0</v>
      </c>
      <c r="AE34" s="6">
        <f t="shared" si="31"/>
        <v>0</v>
      </c>
      <c r="AF34" s="78">
        <v>1978</v>
      </c>
      <c r="AG34" s="2">
        <f t="shared" si="32"/>
        <v>34</v>
      </c>
    </row>
    <row r="35" spans="1:33" ht="12.75">
      <c r="A35" s="10">
        <f t="shared" si="33"/>
        <v>28</v>
      </c>
      <c r="B35" s="19" t="s">
        <v>60</v>
      </c>
      <c r="C35" s="20" t="s">
        <v>61</v>
      </c>
      <c r="D35" s="85">
        <f t="shared" si="21"/>
        <v>5363.19</v>
      </c>
      <c r="E35" s="6">
        <v>5363.19</v>
      </c>
      <c r="F35" s="6">
        <v>5363.19</v>
      </c>
      <c r="G35" s="6">
        <v>5363.19</v>
      </c>
      <c r="H35" s="6">
        <v>5363.19</v>
      </c>
      <c r="I35" s="6">
        <v>5363.19</v>
      </c>
      <c r="J35" s="6">
        <v>5363.19</v>
      </c>
      <c r="K35" s="6">
        <v>5363.19</v>
      </c>
      <c r="L35" s="6">
        <v>5363.19</v>
      </c>
      <c r="M35" s="6">
        <v>5363.19</v>
      </c>
      <c r="N35" s="6">
        <v>5363.19</v>
      </c>
      <c r="O35" s="6">
        <v>5363.19</v>
      </c>
      <c r="P35" s="14">
        <v>5363.19</v>
      </c>
      <c r="Q35" s="6">
        <f t="shared" si="34"/>
        <v>0.02</v>
      </c>
      <c r="R35" s="6">
        <v>438.2</v>
      </c>
      <c r="S35" s="6">
        <f t="shared" si="22"/>
        <v>178</v>
      </c>
      <c r="T35" s="45">
        <f t="shared" si="35"/>
        <v>77996</v>
      </c>
      <c r="U35" s="3">
        <f t="shared" si="36"/>
        <v>77996</v>
      </c>
      <c r="V35" s="6">
        <f t="shared" si="37"/>
        <v>53977</v>
      </c>
      <c r="W35" s="6">
        <f t="shared" si="23"/>
        <v>10959</v>
      </c>
      <c r="X35" s="6">
        <f t="shared" si="24"/>
        <v>10876</v>
      </c>
      <c r="Y35" s="6">
        <f t="shared" si="25"/>
        <v>676</v>
      </c>
      <c r="Z35" s="6">
        <f t="shared" si="26"/>
        <v>1347</v>
      </c>
      <c r="AA35" s="6">
        <f t="shared" si="27"/>
        <v>121</v>
      </c>
      <c r="AB35" s="6">
        <f t="shared" si="28"/>
        <v>40</v>
      </c>
      <c r="AC35" s="6">
        <f t="shared" si="29"/>
        <v>0</v>
      </c>
      <c r="AD35" s="6">
        <f t="shared" si="30"/>
        <v>0</v>
      </c>
      <c r="AE35" s="6">
        <f t="shared" si="31"/>
        <v>0</v>
      </c>
      <c r="AF35" s="78">
        <v>1976</v>
      </c>
      <c r="AG35" s="2">
        <f t="shared" si="32"/>
        <v>36</v>
      </c>
    </row>
    <row r="36" spans="1:33" ht="12.75">
      <c r="A36" s="10">
        <f t="shared" si="33"/>
        <v>29</v>
      </c>
      <c r="B36" s="19" t="s">
        <v>62</v>
      </c>
      <c r="C36" s="20" t="s">
        <v>63</v>
      </c>
      <c r="D36" s="85">
        <f t="shared" si="21"/>
        <v>5305.29</v>
      </c>
      <c r="E36" s="6">
        <v>5305.29</v>
      </c>
      <c r="F36" s="6">
        <v>5305.29</v>
      </c>
      <c r="G36" s="6">
        <v>5305.29</v>
      </c>
      <c r="H36" s="6">
        <v>5305.29</v>
      </c>
      <c r="I36" s="6">
        <v>5305.29</v>
      </c>
      <c r="J36" s="6">
        <v>5305.29</v>
      </c>
      <c r="K36" s="6">
        <v>5305.29</v>
      </c>
      <c r="L36" s="6">
        <v>5305.29</v>
      </c>
      <c r="M36" s="6">
        <v>5305.29</v>
      </c>
      <c r="N36" s="6">
        <v>5305.29</v>
      </c>
      <c r="O36" s="6">
        <v>5305.29</v>
      </c>
      <c r="P36" s="14">
        <v>5305.29</v>
      </c>
      <c r="Q36" s="6">
        <f t="shared" si="34"/>
        <v>0.02</v>
      </c>
      <c r="R36" s="6">
        <v>493.7</v>
      </c>
      <c r="S36" s="6">
        <f t="shared" si="22"/>
        <v>158</v>
      </c>
      <c r="T36" s="45">
        <f t="shared" si="35"/>
        <v>77996</v>
      </c>
      <c r="U36" s="3">
        <f t="shared" si="36"/>
        <v>77996</v>
      </c>
      <c r="V36" s="6">
        <f t="shared" si="37"/>
        <v>53977</v>
      </c>
      <c r="W36" s="6">
        <f t="shared" si="23"/>
        <v>10959</v>
      </c>
      <c r="X36" s="6">
        <f t="shared" si="24"/>
        <v>10876</v>
      </c>
      <c r="Y36" s="6">
        <f t="shared" si="25"/>
        <v>676</v>
      </c>
      <c r="Z36" s="6">
        <f t="shared" si="26"/>
        <v>1347</v>
      </c>
      <c r="AA36" s="6">
        <f t="shared" si="27"/>
        <v>121</v>
      </c>
      <c r="AB36" s="6">
        <f t="shared" si="28"/>
        <v>40</v>
      </c>
      <c r="AC36" s="6">
        <f t="shared" si="29"/>
        <v>0</v>
      </c>
      <c r="AD36" s="6">
        <f t="shared" si="30"/>
        <v>0</v>
      </c>
      <c r="AE36" s="6">
        <f t="shared" si="31"/>
        <v>0</v>
      </c>
      <c r="AF36" s="78">
        <v>1976</v>
      </c>
      <c r="AG36" s="2">
        <f t="shared" si="32"/>
        <v>36</v>
      </c>
    </row>
    <row r="37" spans="1:33" ht="12.75">
      <c r="A37" s="10">
        <f t="shared" si="33"/>
        <v>30</v>
      </c>
      <c r="B37" s="19" t="s">
        <v>64</v>
      </c>
      <c r="C37" s="20" t="s">
        <v>65</v>
      </c>
      <c r="D37" s="85">
        <f t="shared" si="21"/>
        <v>26132.77</v>
      </c>
      <c r="E37" s="6">
        <v>26133.97</v>
      </c>
      <c r="F37" s="6">
        <v>26114.02</v>
      </c>
      <c r="G37" s="6">
        <v>26133.97</v>
      </c>
      <c r="H37" s="6">
        <v>26133.97</v>
      </c>
      <c r="I37" s="6">
        <v>26133.97</v>
      </c>
      <c r="J37" s="6">
        <v>26133.97</v>
      </c>
      <c r="K37" s="6">
        <v>26133.97</v>
      </c>
      <c r="L37" s="6">
        <v>26134.77</v>
      </c>
      <c r="M37" s="6">
        <v>26135.17</v>
      </c>
      <c r="N37" s="6">
        <v>26135.17</v>
      </c>
      <c r="O37" s="6">
        <v>26135.17</v>
      </c>
      <c r="P37" s="14">
        <v>26135.17</v>
      </c>
      <c r="Q37" s="6">
        <f>ROUND((D37/$D$59),3)+0.0005</f>
        <v>0.0965</v>
      </c>
      <c r="R37" s="6">
        <v>4145.9</v>
      </c>
      <c r="S37" s="6">
        <f t="shared" si="22"/>
        <v>91</v>
      </c>
      <c r="T37" s="45">
        <f t="shared" si="35"/>
        <v>376331</v>
      </c>
      <c r="U37" s="3">
        <f t="shared" si="36"/>
        <v>376331</v>
      </c>
      <c r="V37" s="6">
        <f t="shared" si="37"/>
        <v>260441</v>
      </c>
      <c r="W37" s="6">
        <f t="shared" si="23"/>
        <v>52877</v>
      </c>
      <c r="X37" s="6">
        <f t="shared" si="24"/>
        <v>52475</v>
      </c>
      <c r="Y37" s="6">
        <f t="shared" si="25"/>
        <v>3260</v>
      </c>
      <c r="Z37" s="6">
        <f t="shared" si="26"/>
        <v>6502</v>
      </c>
      <c r="AA37" s="6">
        <f t="shared" si="27"/>
        <v>582</v>
      </c>
      <c r="AB37" s="6">
        <f t="shared" si="28"/>
        <v>194</v>
      </c>
      <c r="AC37" s="6">
        <f t="shared" si="29"/>
        <v>0</v>
      </c>
      <c r="AD37" s="6">
        <f t="shared" si="30"/>
        <v>0</v>
      </c>
      <c r="AE37" s="6">
        <f t="shared" si="31"/>
        <v>0</v>
      </c>
      <c r="AF37" s="78">
        <v>1976</v>
      </c>
      <c r="AG37" s="2">
        <f t="shared" si="32"/>
        <v>36</v>
      </c>
    </row>
    <row r="38" spans="1:33" ht="12.75">
      <c r="A38" s="10">
        <f t="shared" si="33"/>
        <v>31</v>
      </c>
      <c r="B38" s="19" t="s">
        <v>66</v>
      </c>
      <c r="C38" s="20" t="s">
        <v>67</v>
      </c>
      <c r="D38" s="85">
        <f t="shared" si="21"/>
        <v>8123.05</v>
      </c>
      <c r="E38" s="6">
        <v>8122.9</v>
      </c>
      <c r="F38" s="6">
        <v>8122.9</v>
      </c>
      <c r="G38" s="6">
        <v>8122.9</v>
      </c>
      <c r="H38" s="6">
        <v>8122.9</v>
      </c>
      <c r="I38" s="6">
        <v>8122.9</v>
      </c>
      <c r="J38" s="6">
        <v>8122.9</v>
      </c>
      <c r="K38" s="6">
        <v>8122.9</v>
      </c>
      <c r="L38" s="6">
        <v>8122.9</v>
      </c>
      <c r="M38" s="6">
        <v>8122.9</v>
      </c>
      <c r="N38" s="6">
        <v>8123.5</v>
      </c>
      <c r="O38" s="6">
        <v>8123.5</v>
      </c>
      <c r="P38" s="14">
        <v>8123.5</v>
      </c>
      <c r="Q38" s="6">
        <f t="shared" si="34"/>
        <v>0.03</v>
      </c>
      <c r="R38" s="6">
        <v>1169</v>
      </c>
      <c r="S38" s="6">
        <f t="shared" si="22"/>
        <v>100</v>
      </c>
      <c r="T38" s="45">
        <f t="shared" si="35"/>
        <v>116994</v>
      </c>
      <c r="U38" s="3">
        <f t="shared" si="36"/>
        <v>116993</v>
      </c>
      <c r="V38" s="6">
        <f t="shared" si="37"/>
        <v>80966</v>
      </c>
      <c r="W38" s="6">
        <f t="shared" si="23"/>
        <v>16438</v>
      </c>
      <c r="X38" s="6">
        <f t="shared" si="24"/>
        <v>16314</v>
      </c>
      <c r="Y38" s="6">
        <f t="shared" si="25"/>
        <v>1013</v>
      </c>
      <c r="Z38" s="6">
        <f t="shared" si="26"/>
        <v>2021</v>
      </c>
      <c r="AA38" s="6">
        <f t="shared" si="27"/>
        <v>181</v>
      </c>
      <c r="AB38" s="6">
        <f t="shared" si="28"/>
        <v>60</v>
      </c>
      <c r="AC38" s="6">
        <f t="shared" si="29"/>
        <v>0</v>
      </c>
      <c r="AD38" s="6">
        <f t="shared" si="30"/>
        <v>0</v>
      </c>
      <c r="AE38" s="6">
        <f t="shared" si="31"/>
        <v>0</v>
      </c>
      <c r="AF38" s="78">
        <v>1976</v>
      </c>
      <c r="AG38" s="2">
        <f t="shared" si="32"/>
        <v>36</v>
      </c>
    </row>
    <row r="39" spans="1:33" ht="12.75">
      <c r="A39" s="10">
        <f t="shared" si="33"/>
        <v>32</v>
      </c>
      <c r="B39" s="19" t="s">
        <v>68</v>
      </c>
      <c r="C39" s="20" t="s">
        <v>69</v>
      </c>
      <c r="D39" s="85">
        <f t="shared" si="21"/>
        <v>6845.8</v>
      </c>
      <c r="E39" s="6">
        <v>6845.8</v>
      </c>
      <c r="F39" s="6">
        <v>6845.8</v>
      </c>
      <c r="G39" s="6">
        <v>6845.8</v>
      </c>
      <c r="H39" s="6">
        <v>6845.8</v>
      </c>
      <c r="I39" s="6">
        <v>6845.8</v>
      </c>
      <c r="J39" s="6">
        <v>6845.8</v>
      </c>
      <c r="K39" s="6">
        <v>6845.8</v>
      </c>
      <c r="L39" s="6">
        <v>6845.8</v>
      </c>
      <c r="M39" s="6">
        <v>6845.8</v>
      </c>
      <c r="N39" s="6">
        <v>6845.8</v>
      </c>
      <c r="O39" s="6">
        <v>6845.8</v>
      </c>
      <c r="P39" s="14">
        <v>6845.8</v>
      </c>
      <c r="Q39" s="6">
        <f t="shared" si="34"/>
        <v>0.025</v>
      </c>
      <c r="R39" s="6">
        <v>681.9</v>
      </c>
      <c r="S39" s="6">
        <f t="shared" si="22"/>
        <v>143</v>
      </c>
      <c r="T39" s="45">
        <f t="shared" si="35"/>
        <v>97495</v>
      </c>
      <c r="U39" s="3">
        <f t="shared" si="36"/>
        <v>97496</v>
      </c>
      <c r="V39" s="6">
        <f t="shared" si="37"/>
        <v>67472</v>
      </c>
      <c r="W39" s="6">
        <f t="shared" si="23"/>
        <v>13699</v>
      </c>
      <c r="X39" s="6">
        <f t="shared" si="24"/>
        <v>13595</v>
      </c>
      <c r="Y39" s="6">
        <f t="shared" si="25"/>
        <v>845</v>
      </c>
      <c r="Z39" s="6">
        <f t="shared" si="26"/>
        <v>1684</v>
      </c>
      <c r="AA39" s="6">
        <f t="shared" si="27"/>
        <v>151</v>
      </c>
      <c r="AB39" s="6">
        <f t="shared" si="28"/>
        <v>50</v>
      </c>
      <c r="AC39" s="6">
        <f t="shared" si="29"/>
        <v>0</v>
      </c>
      <c r="AD39" s="6">
        <f t="shared" si="30"/>
        <v>0</v>
      </c>
      <c r="AE39" s="6">
        <f t="shared" si="31"/>
        <v>0</v>
      </c>
      <c r="AF39" s="78">
        <v>1977</v>
      </c>
      <c r="AG39" s="2">
        <f t="shared" si="32"/>
        <v>35</v>
      </c>
    </row>
    <row r="40" spans="1:33" ht="12.75">
      <c r="A40" s="10">
        <f t="shared" si="33"/>
        <v>33</v>
      </c>
      <c r="B40" s="19" t="s">
        <v>70</v>
      </c>
      <c r="C40" s="20" t="s">
        <v>71</v>
      </c>
      <c r="D40" s="85">
        <f t="shared" si="21"/>
        <v>8662.4</v>
      </c>
      <c r="E40" s="6">
        <v>8662.4</v>
      </c>
      <c r="F40" s="6">
        <v>8662.4</v>
      </c>
      <c r="G40" s="6">
        <v>8662.4</v>
      </c>
      <c r="H40" s="6">
        <v>8662.4</v>
      </c>
      <c r="I40" s="6">
        <v>8662.4</v>
      </c>
      <c r="J40" s="6">
        <v>8662.4</v>
      </c>
      <c r="K40" s="6">
        <v>8662.4</v>
      </c>
      <c r="L40" s="6">
        <v>8662.4</v>
      </c>
      <c r="M40" s="6">
        <v>8662.4</v>
      </c>
      <c r="N40" s="6">
        <v>8662.4</v>
      </c>
      <c r="O40" s="6">
        <v>8662.4</v>
      </c>
      <c r="P40" s="14">
        <v>8662.4</v>
      </c>
      <c r="Q40" s="6">
        <f t="shared" si="34"/>
        <v>0.032</v>
      </c>
      <c r="R40" s="6">
        <v>1472.6</v>
      </c>
      <c r="S40" s="6">
        <f t="shared" si="22"/>
        <v>85</v>
      </c>
      <c r="T40" s="45">
        <f t="shared" si="35"/>
        <v>124794</v>
      </c>
      <c r="U40" s="3">
        <f t="shared" si="36"/>
        <v>124793</v>
      </c>
      <c r="V40" s="6">
        <f t="shared" si="37"/>
        <v>86364</v>
      </c>
      <c r="W40" s="6">
        <f t="shared" si="23"/>
        <v>17534</v>
      </c>
      <c r="X40" s="6">
        <f t="shared" si="24"/>
        <v>17401</v>
      </c>
      <c r="Y40" s="6">
        <f t="shared" si="25"/>
        <v>1081</v>
      </c>
      <c r="Z40" s="6">
        <f t="shared" si="26"/>
        <v>2156</v>
      </c>
      <c r="AA40" s="6">
        <f t="shared" si="27"/>
        <v>193</v>
      </c>
      <c r="AB40" s="6">
        <f t="shared" si="28"/>
        <v>64</v>
      </c>
      <c r="AC40" s="6">
        <f t="shared" si="29"/>
        <v>0</v>
      </c>
      <c r="AD40" s="6">
        <f t="shared" si="30"/>
        <v>0</v>
      </c>
      <c r="AE40" s="6">
        <f t="shared" si="31"/>
        <v>0</v>
      </c>
      <c r="AF40" s="78">
        <v>1976</v>
      </c>
      <c r="AG40" s="2">
        <f t="shared" si="32"/>
        <v>36</v>
      </c>
    </row>
    <row r="41" spans="1:33" ht="12.75">
      <c r="A41" s="10">
        <f t="shared" si="33"/>
        <v>34</v>
      </c>
      <c r="B41" s="19" t="s">
        <v>72</v>
      </c>
      <c r="C41" s="20" t="s">
        <v>73</v>
      </c>
      <c r="D41" s="85">
        <f t="shared" si="21"/>
        <v>8106</v>
      </c>
      <c r="E41" s="6">
        <v>8106</v>
      </c>
      <c r="F41" s="6">
        <v>8106</v>
      </c>
      <c r="G41" s="6">
        <v>8106</v>
      </c>
      <c r="H41" s="6">
        <v>8106</v>
      </c>
      <c r="I41" s="6">
        <v>8106</v>
      </c>
      <c r="J41" s="6">
        <v>8106</v>
      </c>
      <c r="K41" s="6">
        <v>8106</v>
      </c>
      <c r="L41" s="6">
        <v>8106</v>
      </c>
      <c r="M41" s="6">
        <v>8106</v>
      </c>
      <c r="N41" s="6">
        <v>8106</v>
      </c>
      <c r="O41" s="6">
        <v>8106</v>
      </c>
      <c r="P41" s="14">
        <v>8106</v>
      </c>
      <c r="Q41" s="6">
        <f t="shared" si="34"/>
        <v>0.03</v>
      </c>
      <c r="R41" s="6">
        <v>1166.3</v>
      </c>
      <c r="S41" s="6">
        <f t="shared" si="22"/>
        <v>100</v>
      </c>
      <c r="T41" s="45">
        <f t="shared" si="35"/>
        <v>116994</v>
      </c>
      <c r="U41" s="3">
        <f t="shared" si="36"/>
        <v>116993</v>
      </c>
      <c r="V41" s="6">
        <f t="shared" si="37"/>
        <v>80966</v>
      </c>
      <c r="W41" s="6">
        <f t="shared" si="23"/>
        <v>16438</v>
      </c>
      <c r="X41" s="6">
        <f t="shared" si="24"/>
        <v>16314</v>
      </c>
      <c r="Y41" s="6">
        <f t="shared" si="25"/>
        <v>1013</v>
      </c>
      <c r="Z41" s="6">
        <f t="shared" si="26"/>
        <v>2021</v>
      </c>
      <c r="AA41" s="6">
        <f t="shared" si="27"/>
        <v>181</v>
      </c>
      <c r="AB41" s="6">
        <f t="shared" si="28"/>
        <v>60</v>
      </c>
      <c r="AC41" s="6">
        <f t="shared" si="29"/>
        <v>0</v>
      </c>
      <c r="AD41" s="6">
        <f t="shared" si="30"/>
        <v>0</v>
      </c>
      <c r="AE41" s="6">
        <f t="shared" si="31"/>
        <v>0</v>
      </c>
      <c r="AF41" s="78">
        <v>1977</v>
      </c>
      <c r="AG41" s="2">
        <f t="shared" si="32"/>
        <v>35</v>
      </c>
    </row>
    <row r="42" spans="1:33" ht="12.75">
      <c r="A42" s="10">
        <f t="shared" si="33"/>
        <v>35</v>
      </c>
      <c r="B42" s="19" t="s">
        <v>74</v>
      </c>
      <c r="C42" s="20" t="s">
        <v>75</v>
      </c>
      <c r="D42" s="85">
        <f t="shared" si="21"/>
        <v>8067.88</v>
      </c>
      <c r="E42" s="6">
        <v>8067.65</v>
      </c>
      <c r="F42" s="6">
        <v>8067.65</v>
      </c>
      <c r="G42" s="6">
        <v>8067.65</v>
      </c>
      <c r="H42" s="6">
        <v>8067.95</v>
      </c>
      <c r="I42" s="6">
        <v>8067.95</v>
      </c>
      <c r="J42" s="6">
        <v>8067.95</v>
      </c>
      <c r="K42" s="6">
        <v>8067.95</v>
      </c>
      <c r="L42" s="6">
        <v>8067.95</v>
      </c>
      <c r="M42" s="6">
        <v>8067.95</v>
      </c>
      <c r="N42" s="6">
        <v>8067.95</v>
      </c>
      <c r="O42" s="6">
        <v>8067.95</v>
      </c>
      <c r="P42" s="14">
        <v>8067.95</v>
      </c>
      <c r="Q42" s="6">
        <f t="shared" si="34"/>
        <v>0.03</v>
      </c>
      <c r="R42" s="6">
        <v>1172.3</v>
      </c>
      <c r="S42" s="6">
        <f t="shared" si="22"/>
        <v>100</v>
      </c>
      <c r="T42" s="45">
        <f t="shared" si="35"/>
        <v>116994</v>
      </c>
      <c r="U42" s="3">
        <f t="shared" si="36"/>
        <v>116993</v>
      </c>
      <c r="V42" s="6">
        <f t="shared" si="37"/>
        <v>80966</v>
      </c>
      <c r="W42" s="6">
        <f t="shared" si="23"/>
        <v>16438</v>
      </c>
      <c r="X42" s="6">
        <f t="shared" si="24"/>
        <v>16314</v>
      </c>
      <c r="Y42" s="6">
        <f t="shared" si="25"/>
        <v>1013</v>
      </c>
      <c r="Z42" s="6">
        <f t="shared" si="26"/>
        <v>2021</v>
      </c>
      <c r="AA42" s="6">
        <f t="shared" si="27"/>
        <v>181</v>
      </c>
      <c r="AB42" s="6">
        <f t="shared" si="28"/>
        <v>60</v>
      </c>
      <c r="AC42" s="6">
        <f t="shared" si="29"/>
        <v>0</v>
      </c>
      <c r="AD42" s="6">
        <f t="shared" si="30"/>
        <v>0</v>
      </c>
      <c r="AE42" s="6">
        <f t="shared" si="31"/>
        <v>0</v>
      </c>
      <c r="AF42" s="78">
        <v>1979</v>
      </c>
      <c r="AG42" s="2">
        <f t="shared" si="32"/>
        <v>33</v>
      </c>
    </row>
    <row r="43" spans="1:33" ht="12.75">
      <c r="A43" s="10">
        <f t="shared" si="33"/>
        <v>36</v>
      </c>
      <c r="B43" s="19" t="s">
        <v>76</v>
      </c>
      <c r="C43" s="20" t="s">
        <v>77</v>
      </c>
      <c r="D43" s="85">
        <f t="shared" si="21"/>
        <v>6093</v>
      </c>
      <c r="E43" s="6">
        <v>6093</v>
      </c>
      <c r="F43" s="6">
        <v>6093</v>
      </c>
      <c r="G43" s="6">
        <v>6093</v>
      </c>
      <c r="H43" s="6">
        <v>6093</v>
      </c>
      <c r="I43" s="6">
        <v>6093</v>
      </c>
      <c r="J43" s="6">
        <v>6093</v>
      </c>
      <c r="K43" s="6">
        <v>6093</v>
      </c>
      <c r="L43" s="6">
        <v>6093</v>
      </c>
      <c r="M43" s="6">
        <v>6093</v>
      </c>
      <c r="N43" s="6">
        <v>6093</v>
      </c>
      <c r="O43" s="6">
        <v>6093</v>
      </c>
      <c r="P43" s="14">
        <v>6093</v>
      </c>
      <c r="Q43" s="6">
        <f t="shared" si="34"/>
        <v>0.022</v>
      </c>
      <c r="R43" s="6">
        <v>636.8</v>
      </c>
      <c r="S43" s="6">
        <f t="shared" si="22"/>
        <v>135</v>
      </c>
      <c r="T43" s="45">
        <f t="shared" si="35"/>
        <v>85796</v>
      </c>
      <c r="U43" s="82">
        <f t="shared" si="36"/>
        <v>85795</v>
      </c>
      <c r="V43" s="6">
        <f t="shared" si="37"/>
        <v>59375</v>
      </c>
      <c r="W43" s="6">
        <f t="shared" si="23"/>
        <v>12055</v>
      </c>
      <c r="X43" s="6">
        <f t="shared" si="24"/>
        <v>11963</v>
      </c>
      <c r="Y43" s="6">
        <f t="shared" si="25"/>
        <v>743</v>
      </c>
      <c r="Z43" s="6">
        <f t="shared" si="26"/>
        <v>1482</v>
      </c>
      <c r="AA43" s="6">
        <f t="shared" si="27"/>
        <v>133</v>
      </c>
      <c r="AB43" s="6">
        <f t="shared" si="28"/>
        <v>44</v>
      </c>
      <c r="AC43" s="6">
        <f t="shared" si="29"/>
        <v>0</v>
      </c>
      <c r="AD43" s="6">
        <f t="shared" si="30"/>
        <v>0</v>
      </c>
      <c r="AE43" s="6">
        <f t="shared" si="31"/>
        <v>0</v>
      </c>
      <c r="AF43" s="78">
        <v>1992</v>
      </c>
      <c r="AG43" s="2">
        <f t="shared" si="32"/>
        <v>20</v>
      </c>
    </row>
    <row r="44" spans="1:33" ht="12.75">
      <c r="A44" s="10">
        <f t="shared" si="33"/>
        <v>37</v>
      </c>
      <c r="B44" s="19" t="s">
        <v>78</v>
      </c>
      <c r="C44" s="20" t="s">
        <v>79</v>
      </c>
      <c r="D44" s="85">
        <f t="shared" si="21"/>
        <v>5589.3</v>
      </c>
      <c r="E44" s="6">
        <v>5589.3</v>
      </c>
      <c r="F44" s="6">
        <v>5589.3</v>
      </c>
      <c r="G44" s="6">
        <v>5589.3</v>
      </c>
      <c r="H44" s="6">
        <v>5589.3</v>
      </c>
      <c r="I44" s="6">
        <v>5589.3</v>
      </c>
      <c r="J44" s="6">
        <v>5589.3</v>
      </c>
      <c r="K44" s="6">
        <v>5589.3</v>
      </c>
      <c r="L44" s="6">
        <v>5589.3</v>
      </c>
      <c r="M44" s="6">
        <v>5589.3</v>
      </c>
      <c r="N44" s="6">
        <v>5589.3</v>
      </c>
      <c r="O44" s="6">
        <v>5589.3</v>
      </c>
      <c r="P44" s="14">
        <v>5589.3</v>
      </c>
      <c r="Q44" s="6">
        <f t="shared" si="34"/>
        <v>0.021</v>
      </c>
      <c r="R44" s="6">
        <v>892.8</v>
      </c>
      <c r="S44" s="6">
        <f t="shared" si="22"/>
        <v>92</v>
      </c>
      <c r="T44" s="45">
        <f t="shared" si="35"/>
        <v>81896</v>
      </c>
      <c r="U44" s="82">
        <f t="shared" si="36"/>
        <v>81895</v>
      </c>
      <c r="V44" s="6">
        <f t="shared" si="37"/>
        <v>56676</v>
      </c>
      <c r="W44" s="6">
        <f t="shared" si="23"/>
        <v>11507</v>
      </c>
      <c r="X44" s="6">
        <f t="shared" si="24"/>
        <v>11419</v>
      </c>
      <c r="Y44" s="6">
        <f t="shared" si="25"/>
        <v>709</v>
      </c>
      <c r="Z44" s="6">
        <f t="shared" si="26"/>
        <v>1415</v>
      </c>
      <c r="AA44" s="6">
        <f t="shared" si="27"/>
        <v>127</v>
      </c>
      <c r="AB44" s="6">
        <f t="shared" si="28"/>
        <v>42</v>
      </c>
      <c r="AC44" s="6">
        <f t="shared" si="29"/>
        <v>0</v>
      </c>
      <c r="AD44" s="6">
        <f t="shared" si="30"/>
        <v>0</v>
      </c>
      <c r="AE44" s="6">
        <f t="shared" si="31"/>
        <v>0</v>
      </c>
      <c r="AF44" s="78">
        <v>1996</v>
      </c>
      <c r="AG44" s="2">
        <f t="shared" si="32"/>
        <v>16</v>
      </c>
    </row>
    <row r="45" spans="1:33" ht="13.5" customHeight="1">
      <c r="A45" s="10">
        <f t="shared" si="33"/>
        <v>38</v>
      </c>
      <c r="B45" s="19" t="s">
        <v>80</v>
      </c>
      <c r="C45" s="20" t="s">
        <v>81</v>
      </c>
      <c r="D45" s="85">
        <f t="shared" si="21"/>
        <v>4515.35</v>
      </c>
      <c r="E45" s="6">
        <v>4515.35</v>
      </c>
      <c r="F45" s="6">
        <v>4515.35</v>
      </c>
      <c r="G45" s="6">
        <v>4515.35</v>
      </c>
      <c r="H45" s="6">
        <v>4515.35</v>
      </c>
      <c r="I45" s="6">
        <v>4515.35</v>
      </c>
      <c r="J45" s="6">
        <v>4515.35</v>
      </c>
      <c r="K45" s="6">
        <v>4515.35</v>
      </c>
      <c r="L45" s="6">
        <v>4515.35</v>
      </c>
      <c r="M45" s="6">
        <v>4515.35</v>
      </c>
      <c r="N45" s="6">
        <v>4515.35</v>
      </c>
      <c r="O45" s="6">
        <v>4515.35</v>
      </c>
      <c r="P45" s="14">
        <v>4515.35</v>
      </c>
      <c r="Q45" s="6">
        <f t="shared" si="34"/>
        <v>0.017</v>
      </c>
      <c r="R45" s="6">
        <v>628.6</v>
      </c>
      <c r="S45" s="6">
        <f t="shared" si="22"/>
        <v>105</v>
      </c>
      <c r="T45" s="45">
        <f t="shared" si="35"/>
        <v>66297</v>
      </c>
      <c r="U45" s="82">
        <f t="shared" si="36"/>
        <v>66295</v>
      </c>
      <c r="V45" s="6">
        <f t="shared" si="37"/>
        <v>45881</v>
      </c>
      <c r="W45" s="6">
        <f t="shared" si="23"/>
        <v>9315</v>
      </c>
      <c r="X45" s="6">
        <f t="shared" si="24"/>
        <v>9244</v>
      </c>
      <c r="Y45" s="6">
        <f t="shared" si="25"/>
        <v>574</v>
      </c>
      <c r="Z45" s="6">
        <f t="shared" si="26"/>
        <v>1145</v>
      </c>
      <c r="AA45" s="6">
        <f t="shared" si="27"/>
        <v>102</v>
      </c>
      <c r="AB45" s="6">
        <f t="shared" si="28"/>
        <v>34</v>
      </c>
      <c r="AC45" s="6">
        <f t="shared" si="29"/>
        <v>0</v>
      </c>
      <c r="AD45" s="6">
        <f t="shared" si="30"/>
        <v>0</v>
      </c>
      <c r="AE45" s="6">
        <f t="shared" si="31"/>
        <v>0</v>
      </c>
      <c r="AF45" s="20">
        <v>2002</v>
      </c>
      <c r="AG45" s="2">
        <f t="shared" si="32"/>
        <v>10</v>
      </c>
    </row>
    <row r="46" spans="1:33" ht="12.75">
      <c r="A46" s="10">
        <f t="shared" si="33"/>
        <v>39</v>
      </c>
      <c r="B46" s="19" t="s">
        <v>82</v>
      </c>
      <c r="C46" s="20" t="s">
        <v>83</v>
      </c>
      <c r="D46" s="85">
        <f t="shared" si="21"/>
        <v>5279.8</v>
      </c>
      <c r="E46" s="6">
        <v>5279.8</v>
      </c>
      <c r="F46" s="6">
        <v>5279.8</v>
      </c>
      <c r="G46" s="6">
        <v>5279.8</v>
      </c>
      <c r="H46" s="6">
        <v>5279.8</v>
      </c>
      <c r="I46" s="6">
        <v>5279.8</v>
      </c>
      <c r="J46" s="6">
        <v>5279.8</v>
      </c>
      <c r="K46" s="6">
        <v>5279.8</v>
      </c>
      <c r="L46" s="6">
        <v>5279.8</v>
      </c>
      <c r="M46" s="6">
        <v>5279.8</v>
      </c>
      <c r="N46" s="6">
        <v>5279.8</v>
      </c>
      <c r="O46" s="6">
        <v>5279.8</v>
      </c>
      <c r="P46" s="14">
        <v>5279.8</v>
      </c>
      <c r="Q46" s="6">
        <f t="shared" si="34"/>
        <v>0.019</v>
      </c>
      <c r="R46" s="6">
        <v>839.6</v>
      </c>
      <c r="S46" s="6">
        <f t="shared" si="22"/>
        <v>88</v>
      </c>
      <c r="T46" s="45">
        <f t="shared" si="35"/>
        <v>74096</v>
      </c>
      <c r="U46" s="3">
        <f t="shared" si="36"/>
        <v>74096</v>
      </c>
      <c r="V46" s="6">
        <f t="shared" si="37"/>
        <v>51278</v>
      </c>
      <c r="W46" s="6">
        <f t="shared" si="23"/>
        <v>10411</v>
      </c>
      <c r="X46" s="6">
        <f t="shared" si="24"/>
        <v>10332</v>
      </c>
      <c r="Y46" s="6">
        <f t="shared" si="25"/>
        <v>642</v>
      </c>
      <c r="Z46" s="6">
        <f t="shared" si="26"/>
        <v>1280</v>
      </c>
      <c r="AA46" s="6">
        <f t="shared" si="27"/>
        <v>115</v>
      </c>
      <c r="AB46" s="6">
        <f t="shared" si="28"/>
        <v>38</v>
      </c>
      <c r="AC46" s="6">
        <f t="shared" si="29"/>
        <v>0</v>
      </c>
      <c r="AD46" s="6">
        <f t="shared" si="30"/>
        <v>0</v>
      </c>
      <c r="AE46" s="6">
        <f t="shared" si="31"/>
        <v>0</v>
      </c>
      <c r="AF46" s="78">
        <v>1977</v>
      </c>
      <c r="AG46" s="2">
        <f t="shared" si="32"/>
        <v>35</v>
      </c>
    </row>
    <row r="47" spans="1:33" ht="12.75">
      <c r="A47" s="10">
        <f t="shared" si="33"/>
        <v>40</v>
      </c>
      <c r="B47" s="19" t="s">
        <v>84</v>
      </c>
      <c r="C47" s="20" t="s">
        <v>85</v>
      </c>
      <c r="D47" s="85">
        <f t="shared" si="21"/>
        <v>5279.98</v>
      </c>
      <c r="E47" s="6">
        <v>5278.9</v>
      </c>
      <c r="F47" s="6">
        <v>5278.9</v>
      </c>
      <c r="G47" s="6">
        <v>5278.9</v>
      </c>
      <c r="H47" s="6">
        <v>5278.9</v>
      </c>
      <c r="I47" s="6">
        <v>5278.9</v>
      </c>
      <c r="J47" s="6">
        <v>5278.9</v>
      </c>
      <c r="K47" s="6">
        <v>5280.2</v>
      </c>
      <c r="L47" s="6">
        <v>5280.2</v>
      </c>
      <c r="M47" s="6">
        <v>5281.5</v>
      </c>
      <c r="N47" s="6">
        <v>5281.5</v>
      </c>
      <c r="O47" s="6">
        <v>5281.5</v>
      </c>
      <c r="P47" s="14">
        <v>5281.5</v>
      </c>
      <c r="Q47" s="6">
        <f t="shared" si="34"/>
        <v>0.019</v>
      </c>
      <c r="R47" s="6">
        <v>829.1</v>
      </c>
      <c r="S47" s="6">
        <f t="shared" si="22"/>
        <v>89</v>
      </c>
      <c r="T47" s="45">
        <f t="shared" si="35"/>
        <v>74096</v>
      </c>
      <c r="U47" s="3">
        <f t="shared" si="36"/>
        <v>74096</v>
      </c>
      <c r="V47" s="6">
        <f t="shared" si="37"/>
        <v>51278</v>
      </c>
      <c r="W47" s="6">
        <f t="shared" si="23"/>
        <v>10411</v>
      </c>
      <c r="X47" s="6">
        <f t="shared" si="24"/>
        <v>10332</v>
      </c>
      <c r="Y47" s="6">
        <f t="shared" si="25"/>
        <v>642</v>
      </c>
      <c r="Z47" s="6">
        <f t="shared" si="26"/>
        <v>1280</v>
      </c>
      <c r="AA47" s="6">
        <f t="shared" si="27"/>
        <v>115</v>
      </c>
      <c r="AB47" s="6">
        <f t="shared" si="28"/>
        <v>38</v>
      </c>
      <c r="AC47" s="6">
        <f t="shared" si="29"/>
        <v>0</v>
      </c>
      <c r="AD47" s="6">
        <f t="shared" si="30"/>
        <v>0</v>
      </c>
      <c r="AE47" s="6">
        <f t="shared" si="31"/>
        <v>0</v>
      </c>
      <c r="AF47" s="78">
        <v>1977</v>
      </c>
      <c r="AG47" s="2">
        <f t="shared" si="32"/>
        <v>35</v>
      </c>
    </row>
    <row r="48" spans="1:33" ht="12.75">
      <c r="A48" s="10">
        <f t="shared" si="33"/>
        <v>41</v>
      </c>
      <c r="B48" s="19" t="s">
        <v>86</v>
      </c>
      <c r="C48" s="20" t="s">
        <v>87</v>
      </c>
      <c r="D48" s="85">
        <f t="shared" si="21"/>
        <v>29506.54</v>
      </c>
      <c r="E48" s="6">
        <v>29506.56</v>
      </c>
      <c r="F48" s="6">
        <v>29506.56</v>
      </c>
      <c r="G48" s="6">
        <v>29506.56</v>
      </c>
      <c r="H48" s="6">
        <v>29506.56</v>
      </c>
      <c r="I48" s="6">
        <v>29506.56</v>
      </c>
      <c r="J48" s="6">
        <v>29506.56</v>
      </c>
      <c r="K48" s="6">
        <v>29506.56</v>
      </c>
      <c r="L48" s="6">
        <v>29506.56</v>
      </c>
      <c r="M48" s="6">
        <v>29506.56</v>
      </c>
      <c r="N48" s="6">
        <v>29506.46</v>
      </c>
      <c r="O48" s="6">
        <v>29506.46</v>
      </c>
      <c r="P48" s="14">
        <v>29506.46</v>
      </c>
      <c r="Q48" s="6">
        <f>ROUND((D48/$D$59),3)+0.001</f>
        <v>0.109</v>
      </c>
      <c r="R48" s="6">
        <v>3942.5</v>
      </c>
      <c r="S48" s="6">
        <f t="shared" si="22"/>
        <v>108</v>
      </c>
      <c r="T48" s="45">
        <f t="shared" si="35"/>
        <v>425078</v>
      </c>
      <c r="U48" s="3">
        <f t="shared" si="36"/>
        <v>425085</v>
      </c>
      <c r="V48" s="60">
        <f>ROUND(($V$29/$U$29*T48),0)+8</f>
        <v>294185</v>
      </c>
      <c r="W48" s="6">
        <f t="shared" si="23"/>
        <v>59726</v>
      </c>
      <c r="X48" s="6">
        <f t="shared" si="24"/>
        <v>59272</v>
      </c>
      <c r="Y48" s="6">
        <f t="shared" si="25"/>
        <v>3682</v>
      </c>
      <c r="Z48" s="6">
        <f t="shared" si="26"/>
        <v>7344</v>
      </c>
      <c r="AA48" s="6">
        <f t="shared" si="27"/>
        <v>657</v>
      </c>
      <c r="AB48" s="6">
        <f t="shared" si="28"/>
        <v>219</v>
      </c>
      <c r="AC48" s="6">
        <f t="shared" si="29"/>
        <v>0</v>
      </c>
      <c r="AD48" s="6">
        <f t="shared" si="30"/>
        <v>0</v>
      </c>
      <c r="AE48" s="6">
        <f t="shared" si="31"/>
        <v>0</v>
      </c>
      <c r="AF48" s="78">
        <v>1977</v>
      </c>
      <c r="AG48" s="2">
        <f t="shared" si="32"/>
        <v>35</v>
      </c>
    </row>
    <row r="49" spans="1:33" ht="12.75">
      <c r="A49" s="10">
        <f t="shared" si="33"/>
        <v>42</v>
      </c>
      <c r="B49" s="19" t="s">
        <v>88</v>
      </c>
      <c r="C49" s="20" t="s">
        <v>89</v>
      </c>
      <c r="D49" s="85">
        <f t="shared" si="21"/>
        <v>17703.53</v>
      </c>
      <c r="E49" s="6">
        <v>17703.6</v>
      </c>
      <c r="F49" s="6">
        <v>17703.6</v>
      </c>
      <c r="G49" s="6">
        <v>17703.6</v>
      </c>
      <c r="H49" s="6">
        <v>17703.6</v>
      </c>
      <c r="I49" s="6">
        <v>17703.6</v>
      </c>
      <c r="J49" s="6">
        <v>17703.6</v>
      </c>
      <c r="K49" s="6">
        <v>17703.6</v>
      </c>
      <c r="L49" s="6">
        <v>17703.6</v>
      </c>
      <c r="M49" s="6">
        <v>17703.4</v>
      </c>
      <c r="N49" s="6">
        <v>17703.4</v>
      </c>
      <c r="O49" s="6">
        <v>17703.4</v>
      </c>
      <c r="P49" s="14">
        <v>17703.4</v>
      </c>
      <c r="Q49" s="6">
        <f t="shared" si="34"/>
        <v>0.065</v>
      </c>
      <c r="R49" s="6">
        <v>2305.5</v>
      </c>
      <c r="S49" s="6">
        <f t="shared" si="22"/>
        <v>110</v>
      </c>
      <c r="T49" s="45">
        <f t="shared" si="35"/>
        <v>253487</v>
      </c>
      <c r="U49" s="3">
        <f t="shared" si="36"/>
        <v>253488</v>
      </c>
      <c r="V49" s="73">
        <f>ROUND(($V$29/$U$29*T49),0)</f>
        <v>175427</v>
      </c>
      <c r="W49" s="6">
        <f t="shared" si="23"/>
        <v>35617</v>
      </c>
      <c r="X49" s="6">
        <f t="shared" si="24"/>
        <v>35346</v>
      </c>
      <c r="Y49" s="6">
        <f t="shared" si="25"/>
        <v>2196</v>
      </c>
      <c r="Z49" s="6">
        <f t="shared" si="26"/>
        <v>4379</v>
      </c>
      <c r="AA49" s="6">
        <f t="shared" si="27"/>
        <v>392</v>
      </c>
      <c r="AB49" s="6">
        <f t="shared" si="28"/>
        <v>131</v>
      </c>
      <c r="AC49" s="6">
        <f t="shared" si="29"/>
        <v>0</v>
      </c>
      <c r="AD49" s="6">
        <f t="shared" si="30"/>
        <v>0</v>
      </c>
      <c r="AE49" s="6">
        <f t="shared" si="31"/>
        <v>0</v>
      </c>
      <c r="AF49" s="78">
        <v>1977</v>
      </c>
      <c r="AG49" s="2">
        <f t="shared" si="32"/>
        <v>35</v>
      </c>
    </row>
    <row r="50" spans="1:33" ht="12.75">
      <c r="A50" s="10">
        <f t="shared" si="33"/>
        <v>43</v>
      </c>
      <c r="B50" s="19" t="s">
        <v>90</v>
      </c>
      <c r="C50" s="20" t="s">
        <v>91</v>
      </c>
      <c r="D50" s="85">
        <f t="shared" si="21"/>
        <v>14218.78</v>
      </c>
      <c r="E50" s="6">
        <v>14219</v>
      </c>
      <c r="F50" s="6">
        <v>14219</v>
      </c>
      <c r="G50" s="6">
        <v>14219</v>
      </c>
      <c r="H50" s="6">
        <v>14219</v>
      </c>
      <c r="I50" s="6">
        <v>14219</v>
      </c>
      <c r="J50" s="6">
        <v>14219</v>
      </c>
      <c r="K50" s="6">
        <v>14219</v>
      </c>
      <c r="L50" s="6">
        <v>14219</v>
      </c>
      <c r="M50" s="6">
        <v>14219</v>
      </c>
      <c r="N50" s="6">
        <v>14219</v>
      </c>
      <c r="O50" s="6">
        <v>14217.7</v>
      </c>
      <c r="P50" s="14">
        <v>14217.7</v>
      </c>
      <c r="Q50" s="6">
        <f t="shared" si="34"/>
        <v>0.052</v>
      </c>
      <c r="R50" s="6">
        <v>1651.3</v>
      </c>
      <c r="S50" s="6">
        <f t="shared" si="22"/>
        <v>123</v>
      </c>
      <c r="T50" s="45">
        <f t="shared" si="35"/>
        <v>202789</v>
      </c>
      <c r="U50" s="3">
        <f t="shared" si="36"/>
        <v>202789</v>
      </c>
      <c r="V50" s="6">
        <f t="shared" si="37"/>
        <v>140341</v>
      </c>
      <c r="W50" s="6">
        <f t="shared" si="23"/>
        <v>28493</v>
      </c>
      <c r="X50" s="6">
        <f t="shared" si="24"/>
        <v>28277</v>
      </c>
      <c r="Y50" s="6">
        <f t="shared" si="25"/>
        <v>1757</v>
      </c>
      <c r="Z50" s="6">
        <f t="shared" si="26"/>
        <v>3503</v>
      </c>
      <c r="AA50" s="6">
        <f t="shared" si="27"/>
        <v>313</v>
      </c>
      <c r="AB50" s="6">
        <f t="shared" si="28"/>
        <v>105</v>
      </c>
      <c r="AC50" s="6">
        <f t="shared" si="29"/>
        <v>0</v>
      </c>
      <c r="AD50" s="6">
        <f t="shared" si="30"/>
        <v>0</v>
      </c>
      <c r="AE50" s="6">
        <f t="shared" si="31"/>
        <v>0</v>
      </c>
      <c r="AF50" s="78">
        <v>1977</v>
      </c>
      <c r="AG50" s="2">
        <f t="shared" si="32"/>
        <v>35</v>
      </c>
    </row>
    <row r="51" spans="1:33" ht="12.75">
      <c r="A51" s="10">
        <f t="shared" si="33"/>
        <v>44</v>
      </c>
      <c r="B51" s="19" t="s">
        <v>92</v>
      </c>
      <c r="C51" s="20" t="s">
        <v>93</v>
      </c>
      <c r="D51" s="85">
        <f t="shared" si="21"/>
        <v>10579.94</v>
      </c>
      <c r="E51" s="6">
        <v>10579.85</v>
      </c>
      <c r="F51" s="6">
        <v>10579.95</v>
      </c>
      <c r="G51" s="6">
        <v>10579.95</v>
      </c>
      <c r="H51" s="6">
        <v>10579.95</v>
      </c>
      <c r="I51" s="6">
        <v>10579.95</v>
      </c>
      <c r="J51" s="6">
        <v>10580.05</v>
      </c>
      <c r="K51" s="6">
        <v>10580.05</v>
      </c>
      <c r="L51" s="6">
        <v>10580.05</v>
      </c>
      <c r="M51" s="6">
        <v>10580.05</v>
      </c>
      <c r="N51" s="6">
        <v>10580.05</v>
      </c>
      <c r="O51" s="6">
        <v>10580.05</v>
      </c>
      <c r="P51" s="14">
        <v>10579.35</v>
      </c>
      <c r="Q51" s="6">
        <f t="shared" si="34"/>
        <v>0.039</v>
      </c>
      <c r="R51" s="6">
        <v>1242.7</v>
      </c>
      <c r="S51" s="6">
        <f t="shared" si="22"/>
        <v>122</v>
      </c>
      <c r="T51" s="45">
        <f t="shared" si="35"/>
        <v>152092</v>
      </c>
      <c r="U51" s="3">
        <f t="shared" si="36"/>
        <v>152092</v>
      </c>
      <c r="V51" s="6">
        <f t="shared" si="37"/>
        <v>105256</v>
      </c>
      <c r="W51" s="6">
        <f t="shared" si="23"/>
        <v>21370</v>
      </c>
      <c r="X51" s="6">
        <f t="shared" si="24"/>
        <v>21208</v>
      </c>
      <c r="Y51" s="6">
        <f t="shared" si="25"/>
        <v>1317</v>
      </c>
      <c r="Z51" s="6">
        <f t="shared" si="26"/>
        <v>2628</v>
      </c>
      <c r="AA51" s="6">
        <f t="shared" si="27"/>
        <v>235</v>
      </c>
      <c r="AB51" s="6">
        <f t="shared" si="28"/>
        <v>78</v>
      </c>
      <c r="AC51" s="6">
        <f t="shared" si="29"/>
        <v>0</v>
      </c>
      <c r="AD51" s="6">
        <f t="shared" si="30"/>
        <v>0</v>
      </c>
      <c r="AE51" s="6">
        <f t="shared" si="31"/>
        <v>0</v>
      </c>
      <c r="AF51" s="78">
        <v>1977</v>
      </c>
      <c r="AG51" s="2">
        <f t="shared" si="32"/>
        <v>35</v>
      </c>
    </row>
    <row r="52" spans="1:33" ht="12.75">
      <c r="A52" s="10">
        <f t="shared" si="33"/>
        <v>45</v>
      </c>
      <c r="B52" s="19" t="s">
        <v>94</v>
      </c>
      <c r="C52" s="20" t="s">
        <v>95</v>
      </c>
      <c r="D52" s="85">
        <f t="shared" si="21"/>
        <v>5297.27</v>
      </c>
      <c r="E52" s="6">
        <v>5248.52</v>
      </c>
      <c r="F52" s="6">
        <v>5248.52</v>
      </c>
      <c r="G52" s="6">
        <v>5307.02</v>
      </c>
      <c r="H52" s="6">
        <v>5307.02</v>
      </c>
      <c r="I52" s="6">
        <v>5307.02</v>
      </c>
      <c r="J52" s="6">
        <v>5307.02</v>
      </c>
      <c r="K52" s="6">
        <v>5307.02</v>
      </c>
      <c r="L52" s="6">
        <v>5307.02</v>
      </c>
      <c r="M52" s="6">
        <v>5307.02</v>
      </c>
      <c r="N52" s="6">
        <v>5307.02</v>
      </c>
      <c r="O52" s="6">
        <v>5307.02</v>
      </c>
      <c r="P52" s="14">
        <v>5307.02</v>
      </c>
      <c r="Q52" s="6">
        <f t="shared" si="34"/>
        <v>0.019</v>
      </c>
      <c r="R52" s="6">
        <v>570.8</v>
      </c>
      <c r="S52" s="6">
        <f t="shared" si="22"/>
        <v>130</v>
      </c>
      <c r="T52" s="45">
        <f t="shared" si="35"/>
        <v>74096</v>
      </c>
      <c r="U52" s="3">
        <f t="shared" si="36"/>
        <v>74096</v>
      </c>
      <c r="V52" s="6">
        <f t="shared" si="37"/>
        <v>51278</v>
      </c>
      <c r="W52" s="6">
        <f t="shared" si="23"/>
        <v>10411</v>
      </c>
      <c r="X52" s="6">
        <f t="shared" si="24"/>
        <v>10332</v>
      </c>
      <c r="Y52" s="6">
        <f t="shared" si="25"/>
        <v>642</v>
      </c>
      <c r="Z52" s="6">
        <f t="shared" si="26"/>
        <v>1280</v>
      </c>
      <c r="AA52" s="6">
        <f t="shared" si="27"/>
        <v>115</v>
      </c>
      <c r="AB52" s="6">
        <f t="shared" si="28"/>
        <v>38</v>
      </c>
      <c r="AC52" s="6">
        <f t="shared" si="29"/>
        <v>0</v>
      </c>
      <c r="AD52" s="6">
        <f t="shared" si="30"/>
        <v>0</v>
      </c>
      <c r="AE52" s="6">
        <f t="shared" si="31"/>
        <v>0</v>
      </c>
      <c r="AF52" s="78">
        <v>1977</v>
      </c>
      <c r="AG52" s="2">
        <f t="shared" si="32"/>
        <v>35</v>
      </c>
    </row>
    <row r="53" spans="1:33" ht="12.75">
      <c r="A53" s="10">
        <f t="shared" si="33"/>
        <v>46</v>
      </c>
      <c r="B53" s="19" t="s">
        <v>96</v>
      </c>
      <c r="C53" s="20" t="s">
        <v>97</v>
      </c>
      <c r="D53" s="85">
        <f t="shared" si="21"/>
        <v>5291.07</v>
      </c>
      <c r="E53" s="6">
        <v>5291</v>
      </c>
      <c r="F53" s="6">
        <v>5291</v>
      </c>
      <c r="G53" s="6">
        <v>5291</v>
      </c>
      <c r="H53" s="6">
        <v>5291</v>
      </c>
      <c r="I53" s="6">
        <v>5291</v>
      </c>
      <c r="J53" s="6">
        <v>5291</v>
      </c>
      <c r="K53" s="6">
        <v>5291</v>
      </c>
      <c r="L53" s="6">
        <v>5291</v>
      </c>
      <c r="M53" s="6">
        <v>5291</v>
      </c>
      <c r="N53" s="6">
        <v>5291.3</v>
      </c>
      <c r="O53" s="6">
        <v>5291.3</v>
      </c>
      <c r="P53" s="14">
        <v>5291.2</v>
      </c>
      <c r="Q53" s="6">
        <f t="shared" si="34"/>
        <v>0.019</v>
      </c>
      <c r="R53" s="6">
        <v>625.8</v>
      </c>
      <c r="S53" s="6">
        <f t="shared" si="22"/>
        <v>118</v>
      </c>
      <c r="T53" s="45">
        <f t="shared" si="35"/>
        <v>74096</v>
      </c>
      <c r="U53" s="3">
        <f t="shared" si="36"/>
        <v>74096</v>
      </c>
      <c r="V53" s="6">
        <f t="shared" si="37"/>
        <v>51278</v>
      </c>
      <c r="W53" s="6">
        <f t="shared" si="23"/>
        <v>10411</v>
      </c>
      <c r="X53" s="6">
        <f t="shared" si="24"/>
        <v>10332</v>
      </c>
      <c r="Y53" s="6">
        <f t="shared" si="25"/>
        <v>642</v>
      </c>
      <c r="Z53" s="6">
        <f t="shared" si="26"/>
        <v>1280</v>
      </c>
      <c r="AA53" s="6">
        <f t="shared" si="27"/>
        <v>115</v>
      </c>
      <c r="AB53" s="6">
        <f t="shared" si="28"/>
        <v>38</v>
      </c>
      <c r="AC53" s="6">
        <f t="shared" si="29"/>
        <v>0</v>
      </c>
      <c r="AD53" s="6">
        <f t="shared" si="30"/>
        <v>0</v>
      </c>
      <c r="AE53" s="6">
        <f t="shared" si="31"/>
        <v>0</v>
      </c>
      <c r="AF53" s="78">
        <v>1977</v>
      </c>
      <c r="AG53" s="2">
        <f t="shared" si="32"/>
        <v>35</v>
      </c>
    </row>
    <row r="54" spans="1:33" ht="12.75">
      <c r="A54" s="10">
        <f t="shared" si="33"/>
        <v>47</v>
      </c>
      <c r="B54" s="19" t="s">
        <v>98</v>
      </c>
      <c r="C54" s="20" t="s">
        <v>99</v>
      </c>
      <c r="D54" s="85">
        <f t="shared" si="21"/>
        <v>5292.28</v>
      </c>
      <c r="E54" s="6">
        <v>5291.93</v>
      </c>
      <c r="F54" s="6">
        <v>5291.93</v>
      </c>
      <c r="G54" s="6">
        <v>5291.93</v>
      </c>
      <c r="H54" s="6">
        <v>5292.73</v>
      </c>
      <c r="I54" s="6">
        <v>5292.73</v>
      </c>
      <c r="J54" s="6">
        <v>5292.73</v>
      </c>
      <c r="K54" s="6">
        <v>5292.23</v>
      </c>
      <c r="L54" s="6">
        <v>5292.23</v>
      </c>
      <c r="M54" s="6">
        <v>5292.23</v>
      </c>
      <c r="N54" s="6">
        <v>5292.23</v>
      </c>
      <c r="O54" s="6">
        <v>5292.23</v>
      </c>
      <c r="P54" s="14">
        <v>5292.23</v>
      </c>
      <c r="Q54" s="6">
        <f t="shared" si="34"/>
        <v>0.019</v>
      </c>
      <c r="R54" s="6">
        <v>631.3</v>
      </c>
      <c r="S54" s="6">
        <f t="shared" si="22"/>
        <v>117</v>
      </c>
      <c r="T54" s="45">
        <f t="shared" si="35"/>
        <v>74096</v>
      </c>
      <c r="U54" s="3">
        <f t="shared" si="36"/>
        <v>74096</v>
      </c>
      <c r="V54" s="6">
        <f t="shared" si="37"/>
        <v>51278</v>
      </c>
      <c r="W54" s="6">
        <f t="shared" si="23"/>
        <v>10411</v>
      </c>
      <c r="X54" s="6">
        <f t="shared" si="24"/>
        <v>10332</v>
      </c>
      <c r="Y54" s="6">
        <f t="shared" si="25"/>
        <v>642</v>
      </c>
      <c r="Z54" s="6">
        <f t="shared" si="26"/>
        <v>1280</v>
      </c>
      <c r="AA54" s="6">
        <f t="shared" si="27"/>
        <v>115</v>
      </c>
      <c r="AB54" s="6">
        <f t="shared" si="28"/>
        <v>38</v>
      </c>
      <c r="AC54" s="6">
        <f t="shared" si="29"/>
        <v>0</v>
      </c>
      <c r="AD54" s="6">
        <f t="shared" si="30"/>
        <v>0</v>
      </c>
      <c r="AE54" s="6">
        <f t="shared" si="31"/>
        <v>0</v>
      </c>
      <c r="AF54" s="78">
        <v>1977</v>
      </c>
      <c r="AG54" s="2">
        <f t="shared" si="32"/>
        <v>35</v>
      </c>
    </row>
    <row r="55" spans="1:33" ht="12.75">
      <c r="A55" s="10">
        <f t="shared" si="33"/>
        <v>48</v>
      </c>
      <c r="B55" s="19" t="s">
        <v>100</v>
      </c>
      <c r="C55" s="20" t="s">
        <v>101</v>
      </c>
      <c r="D55" s="85">
        <f t="shared" si="21"/>
        <v>6981.66</v>
      </c>
      <c r="E55" s="6">
        <v>6981.66</v>
      </c>
      <c r="F55" s="6">
        <v>6981.66</v>
      </c>
      <c r="G55" s="6">
        <v>6981.66</v>
      </c>
      <c r="H55" s="6">
        <v>6981.66</v>
      </c>
      <c r="I55" s="6">
        <v>6981.66</v>
      </c>
      <c r="J55" s="6">
        <v>6981.66</v>
      </c>
      <c r="K55" s="6">
        <v>6981.66</v>
      </c>
      <c r="L55" s="6">
        <v>6981.66</v>
      </c>
      <c r="M55" s="6">
        <v>6981.66</v>
      </c>
      <c r="N55" s="6">
        <v>6981.66</v>
      </c>
      <c r="O55" s="6">
        <v>6981.66</v>
      </c>
      <c r="P55" s="14">
        <v>6981.66</v>
      </c>
      <c r="Q55" s="6">
        <f t="shared" si="34"/>
        <v>0.026</v>
      </c>
      <c r="R55" s="6">
        <v>705.9</v>
      </c>
      <c r="S55" s="6">
        <f t="shared" si="22"/>
        <v>144</v>
      </c>
      <c r="T55" s="45">
        <f t="shared" si="35"/>
        <v>101395</v>
      </c>
      <c r="U55" s="3">
        <f t="shared" si="36"/>
        <v>101395</v>
      </c>
      <c r="V55" s="6">
        <f t="shared" si="37"/>
        <v>70171</v>
      </c>
      <c r="W55" s="6">
        <f t="shared" si="23"/>
        <v>14247</v>
      </c>
      <c r="X55" s="6">
        <f t="shared" si="24"/>
        <v>14138</v>
      </c>
      <c r="Y55" s="6">
        <f t="shared" si="25"/>
        <v>878</v>
      </c>
      <c r="Z55" s="6">
        <f t="shared" si="26"/>
        <v>1752</v>
      </c>
      <c r="AA55" s="6">
        <f t="shared" si="27"/>
        <v>157</v>
      </c>
      <c r="AB55" s="6">
        <f t="shared" si="28"/>
        <v>52</v>
      </c>
      <c r="AC55" s="6">
        <f t="shared" si="29"/>
        <v>0</v>
      </c>
      <c r="AD55" s="6">
        <f t="shared" si="30"/>
        <v>0</v>
      </c>
      <c r="AE55" s="6">
        <f t="shared" si="31"/>
        <v>0</v>
      </c>
      <c r="AF55" s="78">
        <v>1977</v>
      </c>
      <c r="AG55" s="2">
        <f t="shared" si="32"/>
        <v>35</v>
      </c>
    </row>
    <row r="56" spans="1:33" ht="12.75">
      <c r="A56" s="10">
        <f t="shared" si="33"/>
        <v>49</v>
      </c>
      <c r="B56" s="19" t="s">
        <v>102</v>
      </c>
      <c r="C56" s="20" t="s">
        <v>103</v>
      </c>
      <c r="D56" s="85">
        <f t="shared" si="21"/>
        <v>5281.85</v>
      </c>
      <c r="E56" s="6">
        <v>5273.1</v>
      </c>
      <c r="F56" s="6">
        <v>5273.1</v>
      </c>
      <c r="G56" s="6">
        <v>5273.1</v>
      </c>
      <c r="H56" s="6">
        <v>5273.1</v>
      </c>
      <c r="I56" s="6">
        <v>5273.1</v>
      </c>
      <c r="J56" s="6">
        <v>5273.1</v>
      </c>
      <c r="K56" s="6">
        <v>5273.1</v>
      </c>
      <c r="L56" s="6">
        <v>5273.1</v>
      </c>
      <c r="M56" s="6">
        <v>5273.1</v>
      </c>
      <c r="N56" s="6">
        <v>5308.1</v>
      </c>
      <c r="O56" s="6">
        <v>5308.1</v>
      </c>
      <c r="P56" s="14">
        <v>5308.1</v>
      </c>
      <c r="Q56" s="6">
        <f t="shared" si="34"/>
        <v>0.019</v>
      </c>
      <c r="R56" s="6">
        <v>835.8</v>
      </c>
      <c r="S56" s="6">
        <f t="shared" si="22"/>
        <v>89</v>
      </c>
      <c r="T56" s="45">
        <f t="shared" si="35"/>
        <v>74096</v>
      </c>
      <c r="U56" s="3">
        <f t="shared" si="36"/>
        <v>74096</v>
      </c>
      <c r="V56" s="6">
        <f t="shared" si="37"/>
        <v>51278</v>
      </c>
      <c r="W56" s="6">
        <f t="shared" si="23"/>
        <v>10411</v>
      </c>
      <c r="X56" s="6">
        <f t="shared" si="24"/>
        <v>10332</v>
      </c>
      <c r="Y56" s="6">
        <f t="shared" si="25"/>
        <v>642</v>
      </c>
      <c r="Z56" s="6">
        <f t="shared" si="26"/>
        <v>1280</v>
      </c>
      <c r="AA56" s="6">
        <f t="shared" si="27"/>
        <v>115</v>
      </c>
      <c r="AB56" s="6">
        <f t="shared" si="28"/>
        <v>38</v>
      </c>
      <c r="AC56" s="6">
        <f t="shared" si="29"/>
        <v>0</v>
      </c>
      <c r="AD56" s="6">
        <f t="shared" si="30"/>
        <v>0</v>
      </c>
      <c r="AE56" s="6">
        <f t="shared" si="31"/>
        <v>0</v>
      </c>
      <c r="AF56" s="78">
        <v>1977</v>
      </c>
      <c r="AG56" s="2">
        <f t="shared" si="32"/>
        <v>35</v>
      </c>
    </row>
    <row r="57" spans="1:33" ht="12.75">
      <c r="A57" s="10">
        <f t="shared" si="33"/>
        <v>50</v>
      </c>
      <c r="B57" s="19" t="s">
        <v>104</v>
      </c>
      <c r="C57" s="20" t="s">
        <v>105</v>
      </c>
      <c r="D57" s="85">
        <f t="shared" si="21"/>
        <v>5320.77</v>
      </c>
      <c r="E57" s="6">
        <v>5321.27</v>
      </c>
      <c r="F57" s="6">
        <v>5321.27</v>
      </c>
      <c r="G57" s="6">
        <v>5320.67</v>
      </c>
      <c r="H57" s="6">
        <v>5320.67</v>
      </c>
      <c r="I57" s="6">
        <v>5320.67</v>
      </c>
      <c r="J57" s="6">
        <v>5320.67</v>
      </c>
      <c r="K57" s="6">
        <v>5320.67</v>
      </c>
      <c r="L57" s="6">
        <v>5320.67</v>
      </c>
      <c r="M57" s="6">
        <v>5320.67</v>
      </c>
      <c r="N57" s="6">
        <v>5320.67</v>
      </c>
      <c r="O57" s="6">
        <v>5320.67</v>
      </c>
      <c r="P57" s="14">
        <v>5320.67</v>
      </c>
      <c r="Q57" s="6">
        <f t="shared" si="34"/>
        <v>0.02</v>
      </c>
      <c r="R57" s="6">
        <v>848.5</v>
      </c>
      <c r="S57" s="6">
        <f t="shared" si="22"/>
        <v>92</v>
      </c>
      <c r="T57" s="45">
        <f t="shared" si="35"/>
        <v>77996</v>
      </c>
      <c r="U57" s="3">
        <f t="shared" si="36"/>
        <v>77996</v>
      </c>
      <c r="V57" s="6">
        <f t="shared" si="37"/>
        <v>53977</v>
      </c>
      <c r="W57" s="6">
        <f t="shared" si="23"/>
        <v>10959</v>
      </c>
      <c r="X57" s="6">
        <f t="shared" si="24"/>
        <v>10876</v>
      </c>
      <c r="Y57" s="6">
        <f t="shared" si="25"/>
        <v>676</v>
      </c>
      <c r="Z57" s="6">
        <f t="shared" si="26"/>
        <v>1347</v>
      </c>
      <c r="AA57" s="6">
        <f t="shared" si="27"/>
        <v>121</v>
      </c>
      <c r="AB57" s="6">
        <f t="shared" si="28"/>
        <v>40</v>
      </c>
      <c r="AC57" s="6">
        <f t="shared" si="29"/>
        <v>0</v>
      </c>
      <c r="AD57" s="6">
        <f t="shared" si="30"/>
        <v>0</v>
      </c>
      <c r="AE57" s="6">
        <f t="shared" si="31"/>
        <v>0</v>
      </c>
      <c r="AF57" s="78">
        <v>1977</v>
      </c>
      <c r="AG57" s="2">
        <f t="shared" si="32"/>
        <v>35</v>
      </c>
    </row>
    <row r="58" spans="1:33" ht="12.75">
      <c r="A58" s="10">
        <f t="shared" si="33"/>
        <v>51</v>
      </c>
      <c r="B58" s="19" t="s">
        <v>106</v>
      </c>
      <c r="C58" s="20" t="s">
        <v>107</v>
      </c>
      <c r="D58" s="85">
        <f t="shared" si="21"/>
        <v>5261</v>
      </c>
      <c r="E58" s="14">
        <v>5261</v>
      </c>
      <c r="F58" s="14">
        <v>5261</v>
      </c>
      <c r="G58" s="6">
        <v>5261</v>
      </c>
      <c r="H58" s="6">
        <v>5261</v>
      </c>
      <c r="I58" s="6">
        <v>5261</v>
      </c>
      <c r="J58" s="6">
        <v>5261</v>
      </c>
      <c r="K58" s="6">
        <v>5261</v>
      </c>
      <c r="L58" s="6">
        <v>5261</v>
      </c>
      <c r="M58" s="6">
        <v>5261</v>
      </c>
      <c r="N58" s="6">
        <v>5261</v>
      </c>
      <c r="O58" s="14">
        <v>5261</v>
      </c>
      <c r="P58" s="14">
        <v>5261</v>
      </c>
      <c r="Q58" s="6">
        <f t="shared" si="34"/>
        <v>0.019</v>
      </c>
      <c r="R58" s="6">
        <v>839.3</v>
      </c>
      <c r="S58" s="6">
        <f t="shared" si="22"/>
        <v>88</v>
      </c>
      <c r="T58" s="45">
        <f t="shared" si="35"/>
        <v>74096</v>
      </c>
      <c r="U58" s="3">
        <f t="shared" si="36"/>
        <v>74096</v>
      </c>
      <c r="V58" s="6">
        <f t="shared" si="37"/>
        <v>51278</v>
      </c>
      <c r="W58" s="6">
        <f t="shared" si="23"/>
        <v>10411</v>
      </c>
      <c r="X58" s="6">
        <f t="shared" si="24"/>
        <v>10332</v>
      </c>
      <c r="Y58" s="6">
        <f t="shared" si="25"/>
        <v>642</v>
      </c>
      <c r="Z58" s="6">
        <f t="shared" si="26"/>
        <v>1280</v>
      </c>
      <c r="AA58" s="6">
        <f t="shared" si="27"/>
        <v>115</v>
      </c>
      <c r="AB58" s="6">
        <f t="shared" si="28"/>
        <v>38</v>
      </c>
      <c r="AC58" s="6">
        <f t="shared" si="29"/>
        <v>0</v>
      </c>
      <c r="AD58" s="6">
        <f t="shared" si="30"/>
        <v>0</v>
      </c>
      <c r="AE58" s="6">
        <f t="shared" si="31"/>
        <v>0</v>
      </c>
      <c r="AF58" s="78">
        <v>1977</v>
      </c>
      <c r="AG58" s="2">
        <f t="shared" si="32"/>
        <v>35</v>
      </c>
    </row>
    <row r="59" spans="1:31" s="16" customFormat="1" ht="23.25" customHeight="1">
      <c r="A59" s="21"/>
      <c r="B59" s="137" t="s">
        <v>205</v>
      </c>
      <c r="C59" s="137"/>
      <c r="D59" s="15">
        <f>SUM(D30:D58)</f>
        <v>271974.35000000003</v>
      </c>
      <c r="E59" s="15">
        <f aca="true" t="shared" si="38" ref="E59:R59">SUM(E30:E58)</f>
        <v>271916.56</v>
      </c>
      <c r="F59" s="15">
        <f t="shared" si="38"/>
        <v>271896.70999999996</v>
      </c>
      <c r="G59" s="15">
        <f t="shared" si="38"/>
        <v>271974.95999999996</v>
      </c>
      <c r="H59" s="15">
        <f t="shared" si="38"/>
        <v>271976.06</v>
      </c>
      <c r="I59" s="15">
        <f t="shared" si="38"/>
        <v>271976.06</v>
      </c>
      <c r="J59" s="15">
        <f t="shared" si="38"/>
        <v>271976.16</v>
      </c>
      <c r="K59" s="15">
        <f aca="true" t="shared" si="39" ref="K59:P59">SUM(K30:K58)</f>
        <v>271976.95999999996</v>
      </c>
      <c r="L59" s="15">
        <f t="shared" si="39"/>
        <v>271977.76</v>
      </c>
      <c r="M59" s="15">
        <f t="shared" si="39"/>
        <v>271979.25999999995</v>
      </c>
      <c r="N59" s="15">
        <f t="shared" si="39"/>
        <v>272015.05999999994</v>
      </c>
      <c r="O59" s="15">
        <f t="shared" si="39"/>
        <v>272013.75999999995</v>
      </c>
      <c r="P59" s="15">
        <f t="shared" si="39"/>
        <v>272012.96</v>
      </c>
      <c r="Q59" s="48">
        <f t="shared" si="38"/>
        <v>1.0000000000000004</v>
      </c>
      <c r="R59" s="75">
        <f t="shared" si="38"/>
        <v>35642.49999999999</v>
      </c>
      <c r="S59" s="15"/>
      <c r="T59" s="88">
        <v>3899798</v>
      </c>
      <c r="U59" s="59">
        <f>SUM(U30:U58)</f>
        <v>3899798</v>
      </c>
      <c r="V59" s="59">
        <f>SUM(V30:V58)</f>
        <v>2698873</v>
      </c>
      <c r="W59" s="54">
        <f>SUM(W30:W58)</f>
        <v>547946</v>
      </c>
      <c r="X59" s="54">
        <f aca="true" t="shared" si="40" ref="X59:AE59">SUM(X30:X58)</f>
        <v>543787</v>
      </c>
      <c r="Y59" s="54">
        <f t="shared" si="40"/>
        <v>33781</v>
      </c>
      <c r="Z59" s="54">
        <f t="shared" si="40"/>
        <v>67371</v>
      </c>
      <c r="AA59" s="54">
        <f t="shared" si="40"/>
        <v>6035</v>
      </c>
      <c r="AB59" s="54">
        <f t="shared" si="40"/>
        <v>2005</v>
      </c>
      <c r="AC59" s="54">
        <f t="shared" si="40"/>
        <v>0</v>
      </c>
      <c r="AD59" s="54">
        <f t="shared" si="40"/>
        <v>0</v>
      </c>
      <c r="AE59" s="54">
        <f t="shared" si="40"/>
        <v>0</v>
      </c>
    </row>
    <row r="60" spans="1:31" s="16" customFormat="1" ht="36">
      <c r="A60" s="22"/>
      <c r="B60" s="129" t="s">
        <v>209</v>
      </c>
      <c r="C60" s="13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44" t="s">
        <v>208</v>
      </c>
      <c r="S60" s="66" t="s">
        <v>210</v>
      </c>
      <c r="T60" s="117"/>
      <c r="U60" s="63">
        <f>SUM(V60:AE60)</f>
        <v>2971395</v>
      </c>
      <c r="V60" s="64">
        <v>1879163</v>
      </c>
      <c r="W60" s="64">
        <v>379591</v>
      </c>
      <c r="X60" s="64">
        <v>674205</v>
      </c>
      <c r="Y60" s="64">
        <v>5870</v>
      </c>
      <c r="Z60" s="64">
        <v>24036</v>
      </c>
      <c r="AA60" s="64">
        <v>0</v>
      </c>
      <c r="AB60" s="64">
        <v>8295</v>
      </c>
      <c r="AC60" s="64">
        <v>0</v>
      </c>
      <c r="AD60" s="64">
        <v>0</v>
      </c>
      <c r="AE60" s="90">
        <f>T76-SUM(V60:AD60)</f>
        <v>235</v>
      </c>
    </row>
    <row r="61" spans="1:33" ht="20.25" customHeight="1">
      <c r="A61" s="10">
        <v>52</v>
      </c>
      <c r="B61" s="25" t="s">
        <v>108</v>
      </c>
      <c r="C61" s="26" t="s">
        <v>109</v>
      </c>
      <c r="D61" s="85">
        <f aca="true" t="shared" si="41" ref="D61:D75">ROUND(((E61+F61+G61+H61+I61+J61+K61+L61+M61+N61+O61+P61)/12),2)</f>
        <v>20647.31</v>
      </c>
      <c r="E61" s="6">
        <v>20646.9</v>
      </c>
      <c r="F61" s="6">
        <v>20646.9</v>
      </c>
      <c r="G61" s="6">
        <v>20646.9</v>
      </c>
      <c r="H61" s="6">
        <v>20646.9</v>
      </c>
      <c r="I61" s="6">
        <v>20647.5</v>
      </c>
      <c r="J61" s="6">
        <v>20647.5</v>
      </c>
      <c r="K61" s="6">
        <v>20647.5</v>
      </c>
      <c r="L61" s="6">
        <v>20647.5</v>
      </c>
      <c r="M61" s="6">
        <v>20647.5</v>
      </c>
      <c r="N61" s="6">
        <v>20647.5</v>
      </c>
      <c r="O61" s="6">
        <v>20647.5</v>
      </c>
      <c r="P61" s="14">
        <v>20647.6</v>
      </c>
      <c r="Q61" s="49">
        <f>ROUND((D61/$D$76),3)</f>
        <v>0.098</v>
      </c>
      <c r="R61" s="6">
        <v>2568.7</v>
      </c>
      <c r="S61" s="6">
        <f aca="true" t="shared" si="42" ref="S61:S75">ROUND((U61/R61),0)</f>
        <v>113</v>
      </c>
      <c r="T61" s="50">
        <f>ROUND((Q61*$T$76),0)</f>
        <v>291197</v>
      </c>
      <c r="U61" s="3">
        <f aca="true" t="shared" si="43" ref="U61:U75">SUM(V61:AE61)</f>
        <v>291197</v>
      </c>
      <c r="V61" s="6">
        <f>ROUND(($V$60/$U$60*T61),0)</f>
        <v>184158</v>
      </c>
      <c r="W61" s="6">
        <f aca="true" t="shared" si="44" ref="W61:W75">ROUND(($W$60/$U$60*T61),0)</f>
        <v>37200</v>
      </c>
      <c r="X61" s="6">
        <f aca="true" t="shared" si="45" ref="X61:X75">ROUND(($X$60/$U$60*T61),0)</f>
        <v>66072</v>
      </c>
      <c r="Y61" s="6">
        <f aca="true" t="shared" si="46" ref="Y61:Y75">ROUND(($Y$60/$U$60*T61),0)</f>
        <v>575</v>
      </c>
      <c r="Z61" s="6">
        <f aca="true" t="shared" si="47" ref="Z61:Z75">ROUND(($Z$60/$U$60*T61),0)</f>
        <v>2356</v>
      </c>
      <c r="AA61" s="6">
        <f aca="true" t="shared" si="48" ref="AA61:AA75">ROUND(($AA$60/$U$60*T61),0)</f>
        <v>0</v>
      </c>
      <c r="AB61" s="6">
        <f aca="true" t="shared" si="49" ref="AB61:AB75">ROUND(($AB$60/$U$60*T61),0)</f>
        <v>813</v>
      </c>
      <c r="AC61" s="6">
        <f aca="true" t="shared" si="50" ref="AC61:AC75">ROUND(($AC$60/$U$60*T61),0)</f>
        <v>0</v>
      </c>
      <c r="AD61" s="6">
        <f aca="true" t="shared" si="51" ref="AD61:AD75">ROUND(($AD$60/$U$60*T61),0)</f>
        <v>0</v>
      </c>
      <c r="AE61" s="6">
        <f aca="true" t="shared" si="52" ref="AE61:AE75">ROUND(($AE$60/$U$60*T61),0)</f>
        <v>23</v>
      </c>
      <c r="AF61" s="80">
        <v>1977</v>
      </c>
      <c r="AG61" s="2">
        <f aca="true" t="shared" si="53" ref="AG61:AG75">2012-AF61</f>
        <v>35</v>
      </c>
    </row>
    <row r="62" spans="1:33" ht="12.75">
      <c r="A62" s="10">
        <f>A61+1</f>
        <v>53</v>
      </c>
      <c r="B62" s="19" t="s">
        <v>110</v>
      </c>
      <c r="C62" s="20" t="s">
        <v>111</v>
      </c>
      <c r="D62" s="85">
        <f t="shared" si="41"/>
        <v>5797.93</v>
      </c>
      <c r="E62" s="6">
        <v>5798.1</v>
      </c>
      <c r="F62" s="6">
        <v>5798.1</v>
      </c>
      <c r="G62" s="6">
        <v>5798.1</v>
      </c>
      <c r="H62" s="6">
        <v>5798.1</v>
      </c>
      <c r="I62" s="6">
        <v>5798.1</v>
      </c>
      <c r="J62" s="6">
        <v>5798.1</v>
      </c>
      <c r="K62" s="6">
        <v>5798.1</v>
      </c>
      <c r="L62" s="6">
        <v>5797.7</v>
      </c>
      <c r="M62" s="6">
        <v>5797.7</v>
      </c>
      <c r="N62" s="6">
        <v>5797.7</v>
      </c>
      <c r="O62" s="6">
        <v>5797.7</v>
      </c>
      <c r="P62" s="14">
        <v>5797.7</v>
      </c>
      <c r="Q62" s="6">
        <f aca="true" t="shared" si="54" ref="Q62:Q74">ROUND((D62/$D$76),3)</f>
        <v>0.027</v>
      </c>
      <c r="R62" s="6">
        <v>1039.3</v>
      </c>
      <c r="S62" s="6">
        <f t="shared" si="42"/>
        <v>77</v>
      </c>
      <c r="T62" s="47">
        <f aca="true" t="shared" si="55" ref="T62:T75">ROUND((Q62*$T$76),0)</f>
        <v>80228</v>
      </c>
      <c r="U62" s="82">
        <f t="shared" si="43"/>
        <v>80228</v>
      </c>
      <c r="V62" s="6">
        <f aca="true" t="shared" si="56" ref="V62:V75">ROUND(($V$60/$U$60*T62),0)</f>
        <v>50738</v>
      </c>
      <c r="W62" s="6">
        <f t="shared" si="44"/>
        <v>10249</v>
      </c>
      <c r="X62" s="6">
        <f t="shared" si="45"/>
        <v>18204</v>
      </c>
      <c r="Y62" s="6">
        <f t="shared" si="46"/>
        <v>158</v>
      </c>
      <c r="Z62" s="6">
        <f t="shared" si="47"/>
        <v>649</v>
      </c>
      <c r="AA62" s="6">
        <f t="shared" si="48"/>
        <v>0</v>
      </c>
      <c r="AB62" s="6">
        <f t="shared" si="49"/>
        <v>224</v>
      </c>
      <c r="AC62" s="6">
        <f t="shared" si="50"/>
        <v>0</v>
      </c>
      <c r="AD62" s="6">
        <f t="shared" si="51"/>
        <v>0</v>
      </c>
      <c r="AE62" s="6">
        <f t="shared" si="52"/>
        <v>6</v>
      </c>
      <c r="AF62" s="78">
        <v>1987</v>
      </c>
      <c r="AG62" s="2">
        <f t="shared" si="53"/>
        <v>25</v>
      </c>
    </row>
    <row r="63" spans="1:33" ht="12.75">
      <c r="A63" s="10">
        <f>A62+1</f>
        <v>54</v>
      </c>
      <c r="B63" s="19" t="s">
        <v>112</v>
      </c>
      <c r="C63" s="20" t="s">
        <v>113</v>
      </c>
      <c r="D63" s="85">
        <f t="shared" si="41"/>
        <v>25978.08</v>
      </c>
      <c r="E63" s="6">
        <v>25970.7</v>
      </c>
      <c r="F63" s="6">
        <v>25970.7</v>
      </c>
      <c r="G63" s="6">
        <v>25970.7</v>
      </c>
      <c r="H63" s="6">
        <v>25970.7</v>
      </c>
      <c r="I63" s="6">
        <v>25970.7</v>
      </c>
      <c r="J63" s="6">
        <v>25970.7</v>
      </c>
      <c r="K63" s="6">
        <v>25970.7</v>
      </c>
      <c r="L63" s="6">
        <v>25988.4</v>
      </c>
      <c r="M63" s="6">
        <v>25988.4</v>
      </c>
      <c r="N63" s="6">
        <v>25988.4</v>
      </c>
      <c r="O63" s="6">
        <v>25988.4</v>
      </c>
      <c r="P63" s="14">
        <v>25988.4</v>
      </c>
      <c r="Q63" s="6">
        <f t="shared" si="54"/>
        <v>0.123</v>
      </c>
      <c r="R63" s="6">
        <v>4053.6</v>
      </c>
      <c r="S63" s="6">
        <f t="shared" si="42"/>
        <v>90</v>
      </c>
      <c r="T63" s="47">
        <f t="shared" si="55"/>
        <v>365482</v>
      </c>
      <c r="U63" s="3">
        <f t="shared" si="43"/>
        <v>365481</v>
      </c>
      <c r="V63" s="6">
        <f t="shared" si="56"/>
        <v>231137</v>
      </c>
      <c r="W63" s="6">
        <f t="shared" si="44"/>
        <v>46690</v>
      </c>
      <c r="X63" s="6">
        <f t="shared" si="45"/>
        <v>82927</v>
      </c>
      <c r="Y63" s="6">
        <f t="shared" si="46"/>
        <v>722</v>
      </c>
      <c r="Z63" s="6">
        <f t="shared" si="47"/>
        <v>2956</v>
      </c>
      <c r="AA63" s="6">
        <f t="shared" si="48"/>
        <v>0</v>
      </c>
      <c r="AB63" s="6">
        <f t="shared" si="49"/>
        <v>1020</v>
      </c>
      <c r="AC63" s="6">
        <f t="shared" si="50"/>
        <v>0</v>
      </c>
      <c r="AD63" s="6">
        <f t="shared" si="51"/>
        <v>0</v>
      </c>
      <c r="AE63" s="6">
        <f t="shared" si="52"/>
        <v>29</v>
      </c>
      <c r="AF63" s="78">
        <v>1977</v>
      </c>
      <c r="AG63" s="2">
        <f t="shared" si="53"/>
        <v>35</v>
      </c>
    </row>
    <row r="64" spans="1:33" ht="24">
      <c r="A64" s="10">
        <v>55</v>
      </c>
      <c r="B64" s="19" t="s">
        <v>114</v>
      </c>
      <c r="C64" s="20" t="s">
        <v>115</v>
      </c>
      <c r="D64" s="85">
        <f t="shared" si="41"/>
        <v>843.25</v>
      </c>
      <c r="E64" s="6">
        <v>847</v>
      </c>
      <c r="F64" s="6">
        <v>847</v>
      </c>
      <c r="G64" s="6">
        <v>847</v>
      </c>
      <c r="H64" s="6">
        <v>847</v>
      </c>
      <c r="I64" s="6">
        <v>845.9</v>
      </c>
      <c r="J64" s="6">
        <v>845.9</v>
      </c>
      <c r="K64" s="6">
        <v>845.9</v>
      </c>
      <c r="L64" s="6">
        <v>845.9</v>
      </c>
      <c r="M64" s="6">
        <v>845.9</v>
      </c>
      <c r="N64" s="6">
        <v>845.9</v>
      </c>
      <c r="O64" s="6">
        <v>845.9</v>
      </c>
      <c r="P64" s="14">
        <v>809.72</v>
      </c>
      <c r="Q64" s="6">
        <f t="shared" si="54"/>
        <v>0.004</v>
      </c>
      <c r="R64" s="6">
        <v>85.1</v>
      </c>
      <c r="S64" s="6">
        <f t="shared" si="42"/>
        <v>140</v>
      </c>
      <c r="T64" s="47">
        <f t="shared" si="55"/>
        <v>11886</v>
      </c>
      <c r="U64" s="3">
        <f t="shared" si="43"/>
        <v>11885</v>
      </c>
      <c r="V64" s="6">
        <f t="shared" si="56"/>
        <v>7517</v>
      </c>
      <c r="W64" s="6">
        <f t="shared" si="44"/>
        <v>1518</v>
      </c>
      <c r="X64" s="6">
        <f t="shared" si="45"/>
        <v>2697</v>
      </c>
      <c r="Y64" s="6">
        <f t="shared" si="46"/>
        <v>23</v>
      </c>
      <c r="Z64" s="6">
        <f t="shared" si="47"/>
        <v>96</v>
      </c>
      <c r="AA64" s="6">
        <f t="shared" si="48"/>
        <v>0</v>
      </c>
      <c r="AB64" s="6">
        <f t="shared" si="49"/>
        <v>33</v>
      </c>
      <c r="AC64" s="6">
        <f t="shared" si="50"/>
        <v>0</v>
      </c>
      <c r="AD64" s="6">
        <f t="shared" si="51"/>
        <v>0</v>
      </c>
      <c r="AE64" s="6">
        <f t="shared" si="52"/>
        <v>1</v>
      </c>
      <c r="AF64" s="78">
        <v>1976</v>
      </c>
      <c r="AG64" s="2">
        <f t="shared" si="53"/>
        <v>36</v>
      </c>
    </row>
    <row r="65" spans="1:33" ht="12.75">
      <c r="A65" s="10">
        <f aca="true" t="shared" si="57" ref="A65:A75">A64+1</f>
        <v>56</v>
      </c>
      <c r="B65" s="19" t="s">
        <v>116</v>
      </c>
      <c r="C65" s="20" t="s">
        <v>117</v>
      </c>
      <c r="D65" s="85">
        <f t="shared" si="41"/>
        <v>55209.86</v>
      </c>
      <c r="E65" s="6">
        <v>55168.11</v>
      </c>
      <c r="F65" s="6">
        <v>55168.11</v>
      </c>
      <c r="G65" s="6">
        <v>55168.11</v>
      </c>
      <c r="H65" s="6">
        <v>55218.61</v>
      </c>
      <c r="I65" s="6">
        <v>55226.51</v>
      </c>
      <c r="J65" s="6">
        <v>55226.51</v>
      </c>
      <c r="K65" s="6">
        <v>55226.51</v>
      </c>
      <c r="L65" s="6">
        <v>55226.51</v>
      </c>
      <c r="M65" s="6">
        <v>55225.01</v>
      </c>
      <c r="N65" s="6">
        <v>55222.21</v>
      </c>
      <c r="O65" s="6">
        <v>55221.91</v>
      </c>
      <c r="P65" s="14">
        <v>55220.21</v>
      </c>
      <c r="Q65" s="73">
        <f>ROUND((D65/$D$76),3)+0.001</f>
        <v>0.262</v>
      </c>
      <c r="R65" s="6">
        <v>7735.1</v>
      </c>
      <c r="S65" s="6">
        <f t="shared" si="42"/>
        <v>101</v>
      </c>
      <c r="T65" s="47">
        <f t="shared" si="55"/>
        <v>778505</v>
      </c>
      <c r="U65" s="3">
        <f t="shared" si="43"/>
        <v>778505</v>
      </c>
      <c r="V65" s="6">
        <f t="shared" si="56"/>
        <v>492340</v>
      </c>
      <c r="W65" s="6">
        <f t="shared" si="44"/>
        <v>99453</v>
      </c>
      <c r="X65" s="6">
        <f t="shared" si="45"/>
        <v>176642</v>
      </c>
      <c r="Y65" s="6">
        <f t="shared" si="46"/>
        <v>1538</v>
      </c>
      <c r="Z65" s="6">
        <f t="shared" si="47"/>
        <v>6297</v>
      </c>
      <c r="AA65" s="6">
        <f t="shared" si="48"/>
        <v>0</v>
      </c>
      <c r="AB65" s="6">
        <f t="shared" si="49"/>
        <v>2173</v>
      </c>
      <c r="AC65" s="6">
        <f t="shared" si="50"/>
        <v>0</v>
      </c>
      <c r="AD65" s="6">
        <f t="shared" si="51"/>
        <v>0</v>
      </c>
      <c r="AE65" s="6">
        <f t="shared" si="52"/>
        <v>62</v>
      </c>
      <c r="AF65" s="20">
        <v>1978</v>
      </c>
      <c r="AG65" s="2">
        <f t="shared" si="53"/>
        <v>34</v>
      </c>
    </row>
    <row r="66" spans="1:33" ht="12.75">
      <c r="A66" s="10">
        <f t="shared" si="57"/>
        <v>57</v>
      </c>
      <c r="B66" s="19" t="s">
        <v>118</v>
      </c>
      <c r="C66" s="20" t="s">
        <v>119</v>
      </c>
      <c r="D66" s="85">
        <f t="shared" si="41"/>
        <v>20365.11</v>
      </c>
      <c r="E66" s="6">
        <v>20364.58</v>
      </c>
      <c r="F66" s="6">
        <v>20364.58</v>
      </c>
      <c r="G66" s="6">
        <v>20364.58</v>
      </c>
      <c r="H66" s="6">
        <v>20364.58</v>
      </c>
      <c r="I66" s="6">
        <v>20364.58</v>
      </c>
      <c r="J66" s="6">
        <v>20364.58</v>
      </c>
      <c r="K66" s="6">
        <v>20365.28</v>
      </c>
      <c r="L66" s="6">
        <v>20365.28</v>
      </c>
      <c r="M66" s="6">
        <v>20365.38</v>
      </c>
      <c r="N66" s="6">
        <v>20365.98</v>
      </c>
      <c r="O66" s="6">
        <v>20365.98</v>
      </c>
      <c r="P66" s="14">
        <v>20365.98</v>
      </c>
      <c r="Q66" s="6">
        <f t="shared" si="54"/>
        <v>0.096</v>
      </c>
      <c r="R66" s="6">
        <v>1983.5</v>
      </c>
      <c r="S66" s="6">
        <f t="shared" si="42"/>
        <v>144</v>
      </c>
      <c r="T66" s="47">
        <f t="shared" si="55"/>
        <v>285254</v>
      </c>
      <c r="U66" s="3">
        <f t="shared" si="43"/>
        <v>285254</v>
      </c>
      <c r="V66" s="119">
        <f>ROUND(($V$60/$U$60*T66),0)-1</f>
        <v>180399</v>
      </c>
      <c r="W66" s="6">
        <f t="shared" si="44"/>
        <v>36441</v>
      </c>
      <c r="X66" s="6">
        <f t="shared" si="45"/>
        <v>64724</v>
      </c>
      <c r="Y66" s="6">
        <f t="shared" si="46"/>
        <v>564</v>
      </c>
      <c r="Z66" s="6">
        <f t="shared" si="47"/>
        <v>2307</v>
      </c>
      <c r="AA66" s="6">
        <f t="shared" si="48"/>
        <v>0</v>
      </c>
      <c r="AB66" s="6">
        <f t="shared" si="49"/>
        <v>796</v>
      </c>
      <c r="AC66" s="6">
        <f t="shared" si="50"/>
        <v>0</v>
      </c>
      <c r="AD66" s="6">
        <f t="shared" si="51"/>
        <v>0</v>
      </c>
      <c r="AE66" s="6">
        <f t="shared" si="52"/>
        <v>23</v>
      </c>
      <c r="AF66" s="78">
        <v>1976</v>
      </c>
      <c r="AG66" s="2">
        <f t="shared" si="53"/>
        <v>36</v>
      </c>
    </row>
    <row r="67" spans="1:33" ht="12.75">
      <c r="A67" s="10">
        <f t="shared" si="57"/>
        <v>58</v>
      </c>
      <c r="B67" s="19" t="s">
        <v>120</v>
      </c>
      <c r="C67" s="20" t="s">
        <v>121</v>
      </c>
      <c r="D67" s="85">
        <f t="shared" si="41"/>
        <v>5589.5</v>
      </c>
      <c r="E67" s="6">
        <v>5589.5</v>
      </c>
      <c r="F67" s="6">
        <v>5589.5</v>
      </c>
      <c r="G67" s="6">
        <v>5589.5</v>
      </c>
      <c r="H67" s="6">
        <v>5589.5</v>
      </c>
      <c r="I67" s="6">
        <v>5589.5</v>
      </c>
      <c r="J67" s="6">
        <v>5589.5</v>
      </c>
      <c r="K67" s="6">
        <v>5589.5</v>
      </c>
      <c r="L67" s="6">
        <v>5589.5</v>
      </c>
      <c r="M67" s="6">
        <v>5589.5</v>
      </c>
      <c r="N67" s="6">
        <v>5589.5</v>
      </c>
      <c r="O67" s="6">
        <v>5589.5</v>
      </c>
      <c r="P67" s="14">
        <v>5589.5</v>
      </c>
      <c r="Q67" s="6">
        <f t="shared" si="54"/>
        <v>0.026</v>
      </c>
      <c r="R67" s="6">
        <v>980.3</v>
      </c>
      <c r="S67" s="6">
        <f t="shared" si="42"/>
        <v>79</v>
      </c>
      <c r="T67" s="47">
        <f t="shared" si="55"/>
        <v>77256</v>
      </c>
      <c r="U67" s="82">
        <f t="shared" si="43"/>
        <v>77256</v>
      </c>
      <c r="V67" s="6">
        <f t="shared" si="56"/>
        <v>48858</v>
      </c>
      <c r="W67" s="6">
        <f t="shared" si="44"/>
        <v>9869</v>
      </c>
      <c r="X67" s="6">
        <f t="shared" si="45"/>
        <v>17529</v>
      </c>
      <c r="Y67" s="6">
        <f t="shared" si="46"/>
        <v>153</v>
      </c>
      <c r="Z67" s="6">
        <f t="shared" si="47"/>
        <v>625</v>
      </c>
      <c r="AA67" s="6">
        <f t="shared" si="48"/>
        <v>0</v>
      </c>
      <c r="AB67" s="6">
        <f t="shared" si="49"/>
        <v>216</v>
      </c>
      <c r="AC67" s="6">
        <f t="shared" si="50"/>
        <v>0</v>
      </c>
      <c r="AD67" s="6">
        <f t="shared" si="51"/>
        <v>0</v>
      </c>
      <c r="AE67" s="6">
        <f t="shared" si="52"/>
        <v>6</v>
      </c>
      <c r="AF67" s="78">
        <v>1987</v>
      </c>
      <c r="AG67" s="2">
        <f t="shared" si="53"/>
        <v>25</v>
      </c>
    </row>
    <row r="68" spans="1:33" ht="12.75">
      <c r="A68" s="10">
        <f t="shared" si="57"/>
        <v>59</v>
      </c>
      <c r="B68" s="19" t="s">
        <v>122</v>
      </c>
      <c r="C68" s="20" t="s">
        <v>123</v>
      </c>
      <c r="D68" s="85">
        <f t="shared" si="41"/>
        <v>26018.02</v>
      </c>
      <c r="E68" s="6">
        <v>26017.77</v>
      </c>
      <c r="F68" s="6">
        <v>26017.77</v>
      </c>
      <c r="G68" s="6">
        <v>26017.77</v>
      </c>
      <c r="H68" s="6">
        <v>26017.77</v>
      </c>
      <c r="I68" s="6">
        <v>26017.77</v>
      </c>
      <c r="J68" s="6">
        <v>26017.77</v>
      </c>
      <c r="K68" s="6">
        <v>26018.27</v>
      </c>
      <c r="L68" s="6">
        <v>26018.27</v>
      </c>
      <c r="M68" s="6">
        <v>26018.27</v>
      </c>
      <c r="N68" s="6">
        <v>26018.27</v>
      </c>
      <c r="O68" s="6">
        <v>26018.27</v>
      </c>
      <c r="P68" s="14">
        <v>26018.27</v>
      </c>
      <c r="Q68" s="6">
        <f t="shared" si="54"/>
        <v>0.123</v>
      </c>
      <c r="R68" s="6">
        <v>3457.4</v>
      </c>
      <c r="S68" s="6">
        <f t="shared" si="42"/>
        <v>106</v>
      </c>
      <c r="T68" s="47">
        <f t="shared" si="55"/>
        <v>365482</v>
      </c>
      <c r="U68" s="3">
        <f t="shared" si="43"/>
        <v>365481</v>
      </c>
      <c r="V68" s="6">
        <f t="shared" si="56"/>
        <v>231137</v>
      </c>
      <c r="W68" s="6">
        <f t="shared" si="44"/>
        <v>46690</v>
      </c>
      <c r="X68" s="6">
        <f t="shared" si="45"/>
        <v>82927</v>
      </c>
      <c r="Y68" s="6">
        <f t="shared" si="46"/>
        <v>722</v>
      </c>
      <c r="Z68" s="6">
        <f t="shared" si="47"/>
        <v>2956</v>
      </c>
      <c r="AA68" s="6">
        <f t="shared" si="48"/>
        <v>0</v>
      </c>
      <c r="AB68" s="6">
        <f t="shared" si="49"/>
        <v>1020</v>
      </c>
      <c r="AC68" s="6">
        <f t="shared" si="50"/>
        <v>0</v>
      </c>
      <c r="AD68" s="6">
        <f t="shared" si="51"/>
        <v>0</v>
      </c>
      <c r="AE68" s="6">
        <f t="shared" si="52"/>
        <v>29</v>
      </c>
      <c r="AF68" s="78">
        <v>1976</v>
      </c>
      <c r="AG68" s="2">
        <f t="shared" si="53"/>
        <v>36</v>
      </c>
    </row>
    <row r="69" spans="1:33" ht="24">
      <c r="A69" s="10">
        <f t="shared" si="57"/>
        <v>60</v>
      </c>
      <c r="B69" s="19" t="s">
        <v>124</v>
      </c>
      <c r="C69" s="20" t="s">
        <v>125</v>
      </c>
      <c r="D69" s="85">
        <f t="shared" si="41"/>
        <v>2402.92</v>
      </c>
      <c r="E69" s="6">
        <v>2403.1</v>
      </c>
      <c r="F69" s="6">
        <v>2403.1</v>
      </c>
      <c r="G69" s="6">
        <v>2402.6</v>
      </c>
      <c r="H69" s="6">
        <v>2402.6</v>
      </c>
      <c r="I69" s="6">
        <v>2402.6</v>
      </c>
      <c r="J69" s="6">
        <v>2403</v>
      </c>
      <c r="K69" s="6">
        <v>2403</v>
      </c>
      <c r="L69" s="6">
        <v>2403</v>
      </c>
      <c r="M69" s="6">
        <v>2403</v>
      </c>
      <c r="N69" s="6">
        <v>2403</v>
      </c>
      <c r="O69" s="6">
        <v>2403</v>
      </c>
      <c r="P69" s="14">
        <v>2403</v>
      </c>
      <c r="Q69" s="6">
        <f t="shared" si="54"/>
        <v>0.011</v>
      </c>
      <c r="R69" s="6">
        <v>285.1</v>
      </c>
      <c r="S69" s="6">
        <f t="shared" si="42"/>
        <v>115</v>
      </c>
      <c r="T69" s="47">
        <f t="shared" si="55"/>
        <v>32685</v>
      </c>
      <c r="U69" s="82">
        <f t="shared" si="43"/>
        <v>32685</v>
      </c>
      <c r="V69" s="6">
        <f t="shared" si="56"/>
        <v>20671</v>
      </c>
      <c r="W69" s="6">
        <f t="shared" si="44"/>
        <v>4175</v>
      </c>
      <c r="X69" s="6">
        <f t="shared" si="45"/>
        <v>7416</v>
      </c>
      <c r="Y69" s="6">
        <f t="shared" si="46"/>
        <v>65</v>
      </c>
      <c r="Z69" s="6">
        <f t="shared" si="47"/>
        <v>264</v>
      </c>
      <c r="AA69" s="6">
        <f t="shared" si="48"/>
        <v>0</v>
      </c>
      <c r="AB69" s="6">
        <f t="shared" si="49"/>
        <v>91</v>
      </c>
      <c r="AC69" s="6">
        <f t="shared" si="50"/>
        <v>0</v>
      </c>
      <c r="AD69" s="6">
        <f t="shared" si="51"/>
        <v>0</v>
      </c>
      <c r="AE69" s="6">
        <f t="shared" si="52"/>
        <v>3</v>
      </c>
      <c r="AF69" s="79">
        <v>1997</v>
      </c>
      <c r="AG69" s="2">
        <f t="shared" si="53"/>
        <v>15</v>
      </c>
    </row>
    <row r="70" spans="1:33" ht="12.75">
      <c r="A70" s="10">
        <f t="shared" si="57"/>
        <v>61</v>
      </c>
      <c r="B70" s="19" t="s">
        <v>126</v>
      </c>
      <c r="C70" s="20" t="s">
        <v>127</v>
      </c>
      <c r="D70" s="85">
        <f t="shared" si="41"/>
        <v>4618.52</v>
      </c>
      <c r="E70" s="6">
        <v>4604.3</v>
      </c>
      <c r="F70" s="6">
        <v>4604.3</v>
      </c>
      <c r="G70" s="6">
        <v>4623.6</v>
      </c>
      <c r="H70" s="6">
        <v>4624.6</v>
      </c>
      <c r="I70" s="6">
        <v>4620.5</v>
      </c>
      <c r="J70" s="6">
        <v>4620.7</v>
      </c>
      <c r="K70" s="6">
        <v>4620.7</v>
      </c>
      <c r="L70" s="6">
        <v>4620.7</v>
      </c>
      <c r="M70" s="6">
        <v>4620.7</v>
      </c>
      <c r="N70" s="6">
        <v>4620.7</v>
      </c>
      <c r="O70" s="6">
        <v>4620.7</v>
      </c>
      <c r="P70" s="14">
        <v>4620.7</v>
      </c>
      <c r="Q70" s="6">
        <f t="shared" si="54"/>
        <v>0.022</v>
      </c>
      <c r="R70" s="6">
        <v>425.2</v>
      </c>
      <c r="S70" s="6">
        <f t="shared" si="42"/>
        <v>154</v>
      </c>
      <c r="T70" s="47">
        <f t="shared" si="55"/>
        <v>65371</v>
      </c>
      <c r="U70" s="3">
        <f t="shared" si="43"/>
        <v>65371</v>
      </c>
      <c r="V70" s="6">
        <f t="shared" si="56"/>
        <v>41342</v>
      </c>
      <c r="W70" s="6">
        <f t="shared" si="44"/>
        <v>8351</v>
      </c>
      <c r="X70" s="6">
        <f t="shared" si="45"/>
        <v>14833</v>
      </c>
      <c r="Y70" s="6">
        <f t="shared" si="46"/>
        <v>129</v>
      </c>
      <c r="Z70" s="6">
        <f t="shared" si="47"/>
        <v>529</v>
      </c>
      <c r="AA70" s="6">
        <f t="shared" si="48"/>
        <v>0</v>
      </c>
      <c r="AB70" s="6">
        <f t="shared" si="49"/>
        <v>182</v>
      </c>
      <c r="AC70" s="6">
        <f t="shared" si="50"/>
        <v>0</v>
      </c>
      <c r="AD70" s="6">
        <f t="shared" si="51"/>
        <v>0</v>
      </c>
      <c r="AE70" s="6">
        <f t="shared" si="52"/>
        <v>5</v>
      </c>
      <c r="AF70" s="79">
        <v>1983</v>
      </c>
      <c r="AG70" s="2">
        <f t="shared" si="53"/>
        <v>29</v>
      </c>
    </row>
    <row r="71" spans="1:33" ht="12.75">
      <c r="A71" s="10">
        <f t="shared" si="57"/>
        <v>62</v>
      </c>
      <c r="B71" s="27" t="s">
        <v>128</v>
      </c>
      <c r="C71" s="28" t="s">
        <v>129</v>
      </c>
      <c r="D71" s="85">
        <f t="shared" si="41"/>
        <v>3668.34</v>
      </c>
      <c r="E71" s="6">
        <v>3674.75</v>
      </c>
      <c r="F71" s="6">
        <v>3670.88</v>
      </c>
      <c r="G71" s="6">
        <v>3670.88</v>
      </c>
      <c r="H71" s="6">
        <v>3677.23</v>
      </c>
      <c r="I71" s="6">
        <v>3675.1</v>
      </c>
      <c r="J71" s="6">
        <v>3662.24</v>
      </c>
      <c r="K71" s="6">
        <v>3662.24</v>
      </c>
      <c r="L71" s="6">
        <v>3662.64</v>
      </c>
      <c r="M71" s="6">
        <v>3662.64</v>
      </c>
      <c r="N71" s="6">
        <v>3667.14</v>
      </c>
      <c r="O71" s="6">
        <v>3667.14</v>
      </c>
      <c r="P71" s="14">
        <v>3667.14</v>
      </c>
      <c r="Q71" s="6">
        <f t="shared" si="54"/>
        <v>0.017</v>
      </c>
      <c r="R71" s="6">
        <v>514.4</v>
      </c>
      <c r="S71" s="6">
        <f t="shared" si="42"/>
        <v>98</v>
      </c>
      <c r="T71" s="47">
        <f t="shared" si="55"/>
        <v>50514</v>
      </c>
      <c r="U71" s="3">
        <f t="shared" si="43"/>
        <v>50515</v>
      </c>
      <c r="V71" s="6">
        <f t="shared" si="56"/>
        <v>31946</v>
      </c>
      <c r="W71" s="6">
        <f t="shared" si="44"/>
        <v>6453</v>
      </c>
      <c r="X71" s="6">
        <f t="shared" si="45"/>
        <v>11462</v>
      </c>
      <c r="Y71" s="6">
        <f t="shared" si="46"/>
        <v>100</v>
      </c>
      <c r="Z71" s="6">
        <f t="shared" si="47"/>
        <v>409</v>
      </c>
      <c r="AA71" s="6">
        <f t="shared" si="48"/>
        <v>0</v>
      </c>
      <c r="AB71" s="6">
        <f t="shared" si="49"/>
        <v>141</v>
      </c>
      <c r="AC71" s="6">
        <f t="shared" si="50"/>
        <v>0</v>
      </c>
      <c r="AD71" s="6">
        <f t="shared" si="51"/>
        <v>0</v>
      </c>
      <c r="AE71" s="6">
        <f t="shared" si="52"/>
        <v>4</v>
      </c>
      <c r="AF71" s="79">
        <v>1983</v>
      </c>
      <c r="AG71" s="2">
        <f t="shared" si="53"/>
        <v>29</v>
      </c>
    </row>
    <row r="72" spans="1:33" ht="18.75" customHeight="1">
      <c r="A72" s="10">
        <f t="shared" si="57"/>
        <v>63</v>
      </c>
      <c r="B72" s="19" t="s">
        <v>130</v>
      </c>
      <c r="C72" s="20" t="s">
        <v>131</v>
      </c>
      <c r="D72" s="85">
        <f t="shared" si="41"/>
        <v>2835.82</v>
      </c>
      <c r="E72" s="6">
        <v>2836.3</v>
      </c>
      <c r="F72" s="6">
        <v>2836.3</v>
      </c>
      <c r="G72" s="6">
        <v>2836.3</v>
      </c>
      <c r="H72" s="6">
        <v>2835.5</v>
      </c>
      <c r="I72" s="6">
        <v>2835.3</v>
      </c>
      <c r="J72" s="6">
        <v>2835.3</v>
      </c>
      <c r="K72" s="6">
        <v>2835.3</v>
      </c>
      <c r="L72" s="6">
        <v>2835.3</v>
      </c>
      <c r="M72" s="6">
        <v>2835.3</v>
      </c>
      <c r="N72" s="6">
        <v>2836.4</v>
      </c>
      <c r="O72" s="6">
        <v>2836.4</v>
      </c>
      <c r="P72" s="14">
        <v>2836.1</v>
      </c>
      <c r="Q72" s="6">
        <f t="shared" si="54"/>
        <v>0.013</v>
      </c>
      <c r="R72" s="6">
        <v>226.7</v>
      </c>
      <c r="S72" s="6">
        <f t="shared" si="42"/>
        <v>170</v>
      </c>
      <c r="T72" s="47">
        <f t="shared" si="55"/>
        <v>38628</v>
      </c>
      <c r="U72" s="3">
        <f t="shared" si="43"/>
        <v>38628</v>
      </c>
      <c r="V72" s="6">
        <f t="shared" si="56"/>
        <v>24429</v>
      </c>
      <c r="W72" s="6">
        <f t="shared" si="44"/>
        <v>4935</v>
      </c>
      <c r="X72" s="6">
        <f t="shared" si="45"/>
        <v>8765</v>
      </c>
      <c r="Y72" s="6">
        <f t="shared" si="46"/>
        <v>76</v>
      </c>
      <c r="Z72" s="6">
        <f t="shared" si="47"/>
        <v>312</v>
      </c>
      <c r="AA72" s="6">
        <f t="shared" si="48"/>
        <v>0</v>
      </c>
      <c r="AB72" s="6">
        <f t="shared" si="49"/>
        <v>108</v>
      </c>
      <c r="AC72" s="6">
        <f t="shared" si="50"/>
        <v>0</v>
      </c>
      <c r="AD72" s="6">
        <f t="shared" si="51"/>
        <v>0</v>
      </c>
      <c r="AE72" s="6">
        <f t="shared" si="52"/>
        <v>3</v>
      </c>
      <c r="AF72" s="79">
        <v>1983</v>
      </c>
      <c r="AG72" s="2">
        <f t="shared" si="53"/>
        <v>29</v>
      </c>
    </row>
    <row r="73" spans="1:33" ht="12.75">
      <c r="A73" s="10">
        <f t="shared" si="57"/>
        <v>64</v>
      </c>
      <c r="B73" s="19" t="s">
        <v>132</v>
      </c>
      <c r="C73" s="20" t="s">
        <v>133</v>
      </c>
      <c r="D73" s="85">
        <f t="shared" si="41"/>
        <v>3098.78</v>
      </c>
      <c r="E73" s="6">
        <v>3098.9</v>
      </c>
      <c r="F73" s="6">
        <v>3098.9</v>
      </c>
      <c r="G73" s="6">
        <v>3098.9</v>
      </c>
      <c r="H73" s="6">
        <v>3098.9</v>
      </c>
      <c r="I73" s="6">
        <v>3098.9</v>
      </c>
      <c r="J73" s="6">
        <v>3098.7</v>
      </c>
      <c r="K73" s="6">
        <v>3098.7</v>
      </c>
      <c r="L73" s="6">
        <v>3098.7</v>
      </c>
      <c r="M73" s="6">
        <v>3098.7</v>
      </c>
      <c r="N73" s="6">
        <v>3098.7</v>
      </c>
      <c r="O73" s="6">
        <v>3098.7</v>
      </c>
      <c r="P73" s="14">
        <v>3098.7</v>
      </c>
      <c r="Q73" s="6">
        <f t="shared" si="54"/>
        <v>0.015</v>
      </c>
      <c r="R73" s="6">
        <v>257</v>
      </c>
      <c r="S73" s="6">
        <f t="shared" si="42"/>
        <v>173</v>
      </c>
      <c r="T73" s="47">
        <f t="shared" si="55"/>
        <v>44571</v>
      </c>
      <c r="U73" s="3">
        <f t="shared" si="43"/>
        <v>44571</v>
      </c>
      <c r="V73" s="6">
        <f t="shared" si="56"/>
        <v>28187</v>
      </c>
      <c r="W73" s="6">
        <f t="shared" si="44"/>
        <v>5694</v>
      </c>
      <c r="X73" s="6">
        <f t="shared" si="45"/>
        <v>10113</v>
      </c>
      <c r="Y73" s="6">
        <f t="shared" si="46"/>
        <v>88</v>
      </c>
      <c r="Z73" s="6">
        <f t="shared" si="47"/>
        <v>361</v>
      </c>
      <c r="AA73" s="6">
        <f t="shared" si="48"/>
        <v>0</v>
      </c>
      <c r="AB73" s="6">
        <f t="shared" si="49"/>
        <v>124</v>
      </c>
      <c r="AC73" s="6">
        <f t="shared" si="50"/>
        <v>0</v>
      </c>
      <c r="AD73" s="6">
        <f t="shared" si="51"/>
        <v>0</v>
      </c>
      <c r="AE73" s="6">
        <f t="shared" si="52"/>
        <v>4</v>
      </c>
      <c r="AF73" s="79">
        <v>1983</v>
      </c>
      <c r="AG73" s="2">
        <f t="shared" si="53"/>
        <v>29</v>
      </c>
    </row>
    <row r="74" spans="1:33" ht="12.75">
      <c r="A74" s="10">
        <f t="shared" si="57"/>
        <v>65</v>
      </c>
      <c r="B74" s="19" t="s">
        <v>134</v>
      </c>
      <c r="C74" s="20" t="s">
        <v>135</v>
      </c>
      <c r="D74" s="85">
        <f t="shared" si="41"/>
        <v>4015</v>
      </c>
      <c r="E74" s="6">
        <v>4015</v>
      </c>
      <c r="F74" s="6">
        <v>4015</v>
      </c>
      <c r="G74" s="6">
        <v>4015</v>
      </c>
      <c r="H74" s="6">
        <v>4015</v>
      </c>
      <c r="I74" s="6">
        <v>4015</v>
      </c>
      <c r="J74" s="6">
        <v>4015</v>
      </c>
      <c r="K74" s="6">
        <v>4015</v>
      </c>
      <c r="L74" s="6">
        <v>4015</v>
      </c>
      <c r="M74" s="6">
        <v>4015</v>
      </c>
      <c r="N74" s="6">
        <v>4015</v>
      </c>
      <c r="O74" s="6">
        <v>4015</v>
      </c>
      <c r="P74" s="14">
        <v>4015</v>
      </c>
      <c r="Q74" s="6">
        <f t="shared" si="54"/>
        <v>0.019</v>
      </c>
      <c r="R74" s="6">
        <v>360.4</v>
      </c>
      <c r="S74" s="6">
        <f t="shared" si="42"/>
        <v>157</v>
      </c>
      <c r="T74" s="47">
        <f t="shared" si="55"/>
        <v>56457</v>
      </c>
      <c r="U74" s="3">
        <f t="shared" si="43"/>
        <v>56457</v>
      </c>
      <c r="V74" s="6">
        <f t="shared" si="56"/>
        <v>35704</v>
      </c>
      <c r="W74" s="6">
        <f t="shared" si="44"/>
        <v>7212</v>
      </c>
      <c r="X74" s="6">
        <f t="shared" si="45"/>
        <v>12810</v>
      </c>
      <c r="Y74" s="6">
        <f t="shared" si="46"/>
        <v>112</v>
      </c>
      <c r="Z74" s="6">
        <f t="shared" si="47"/>
        <v>457</v>
      </c>
      <c r="AA74" s="6">
        <f t="shared" si="48"/>
        <v>0</v>
      </c>
      <c r="AB74" s="6">
        <f t="shared" si="49"/>
        <v>158</v>
      </c>
      <c r="AC74" s="6">
        <f t="shared" si="50"/>
        <v>0</v>
      </c>
      <c r="AD74" s="6">
        <f t="shared" si="51"/>
        <v>0</v>
      </c>
      <c r="AE74" s="6">
        <f t="shared" si="52"/>
        <v>4</v>
      </c>
      <c r="AF74" s="79">
        <v>1983</v>
      </c>
      <c r="AG74" s="2">
        <f t="shared" si="53"/>
        <v>29</v>
      </c>
    </row>
    <row r="75" spans="1:33" ht="12.75">
      <c r="A75" s="10">
        <f t="shared" si="57"/>
        <v>66</v>
      </c>
      <c r="B75" s="19" t="s">
        <v>136</v>
      </c>
      <c r="C75" s="20" t="s">
        <v>137</v>
      </c>
      <c r="D75" s="85">
        <f t="shared" si="41"/>
        <v>30175.99</v>
      </c>
      <c r="E75" s="6">
        <v>30175.59</v>
      </c>
      <c r="F75" s="6">
        <v>30175.59</v>
      </c>
      <c r="G75" s="6">
        <v>30175.59</v>
      </c>
      <c r="H75" s="6">
        <v>30175.59</v>
      </c>
      <c r="I75" s="6">
        <v>30176.19</v>
      </c>
      <c r="J75" s="6">
        <v>30176.19</v>
      </c>
      <c r="K75" s="6">
        <v>30176.19</v>
      </c>
      <c r="L75" s="6">
        <v>30176.19</v>
      </c>
      <c r="M75" s="6">
        <v>30176.19</v>
      </c>
      <c r="N75" s="6">
        <v>30176.19</v>
      </c>
      <c r="O75" s="6">
        <v>30176.19</v>
      </c>
      <c r="P75" s="14">
        <v>30176.19</v>
      </c>
      <c r="Q75" s="6">
        <f>ROUND((D75/$D$76),3)+0.001</f>
        <v>0.144</v>
      </c>
      <c r="R75" s="6">
        <v>4148.1</v>
      </c>
      <c r="S75" s="6">
        <f t="shared" si="42"/>
        <v>103</v>
      </c>
      <c r="T75" s="47">
        <f t="shared" si="55"/>
        <v>427881</v>
      </c>
      <c r="U75" s="3">
        <f t="shared" si="43"/>
        <v>427881</v>
      </c>
      <c r="V75" s="6">
        <f t="shared" si="56"/>
        <v>270600</v>
      </c>
      <c r="W75" s="6">
        <f t="shared" si="44"/>
        <v>54661</v>
      </c>
      <c r="X75" s="6">
        <f t="shared" si="45"/>
        <v>97086</v>
      </c>
      <c r="Y75" s="6">
        <f t="shared" si="46"/>
        <v>845</v>
      </c>
      <c r="Z75" s="6">
        <f t="shared" si="47"/>
        <v>3461</v>
      </c>
      <c r="AA75" s="6">
        <f t="shared" si="48"/>
        <v>0</v>
      </c>
      <c r="AB75" s="6">
        <f t="shared" si="49"/>
        <v>1194</v>
      </c>
      <c r="AC75" s="6">
        <f t="shared" si="50"/>
        <v>0</v>
      </c>
      <c r="AD75" s="6">
        <f t="shared" si="51"/>
        <v>0</v>
      </c>
      <c r="AE75" s="6">
        <f t="shared" si="52"/>
        <v>34</v>
      </c>
      <c r="AF75" s="78">
        <v>1977</v>
      </c>
      <c r="AG75" s="2">
        <f t="shared" si="53"/>
        <v>35</v>
      </c>
    </row>
    <row r="76" spans="1:31" s="16" customFormat="1" ht="21" customHeight="1">
      <c r="A76" s="131" t="s">
        <v>138</v>
      </c>
      <c r="B76" s="131"/>
      <c r="C76" s="131"/>
      <c r="D76" s="15">
        <f>SUM(D61:D75)</f>
        <v>211264.43</v>
      </c>
      <c r="E76" s="15">
        <f aca="true" t="shared" si="58" ref="E76:R76">SUM(E61:E75)</f>
        <v>211210.59999999998</v>
      </c>
      <c r="F76" s="15">
        <f t="shared" si="58"/>
        <v>211206.72999999998</v>
      </c>
      <c r="G76" s="15">
        <f t="shared" si="58"/>
        <v>211225.53</v>
      </c>
      <c r="H76" s="15">
        <f t="shared" si="58"/>
        <v>211282.58000000002</v>
      </c>
      <c r="I76" s="15">
        <f t="shared" si="58"/>
        <v>211284.15</v>
      </c>
      <c r="J76" s="15">
        <f t="shared" si="58"/>
        <v>211271.69</v>
      </c>
      <c r="K76" s="15">
        <f aca="true" t="shared" si="59" ref="K76:P76">SUM(K61:K75)</f>
        <v>211272.88999999998</v>
      </c>
      <c r="L76" s="15">
        <f t="shared" si="59"/>
        <v>211290.59000000003</v>
      </c>
      <c r="M76" s="15">
        <f t="shared" si="59"/>
        <v>211289.19000000003</v>
      </c>
      <c r="N76" s="15">
        <f t="shared" si="59"/>
        <v>211292.59000000003</v>
      </c>
      <c r="O76" s="15">
        <f t="shared" si="59"/>
        <v>211292.29000000004</v>
      </c>
      <c r="P76" s="15">
        <f t="shared" si="59"/>
        <v>211254.21000000002</v>
      </c>
      <c r="Q76" s="15">
        <f t="shared" si="58"/>
        <v>1</v>
      </c>
      <c r="R76" s="74">
        <f t="shared" si="58"/>
        <v>28119.90000000001</v>
      </c>
      <c r="S76" s="15"/>
      <c r="T76" s="86">
        <v>2971395</v>
      </c>
      <c r="U76" s="53">
        <f aca="true" t="shared" si="60" ref="U76:AE76">SUM(U61:U75)</f>
        <v>2971395</v>
      </c>
      <c r="V76" s="53">
        <f t="shared" si="60"/>
        <v>1879163</v>
      </c>
      <c r="W76" s="53">
        <f t="shared" si="60"/>
        <v>379591</v>
      </c>
      <c r="X76" s="53">
        <f t="shared" si="60"/>
        <v>674207</v>
      </c>
      <c r="Y76" s="53">
        <f t="shared" si="60"/>
        <v>5870</v>
      </c>
      <c r="Z76" s="53">
        <f t="shared" si="60"/>
        <v>24035</v>
      </c>
      <c r="AA76" s="53">
        <f t="shared" si="60"/>
        <v>0</v>
      </c>
      <c r="AB76" s="53">
        <f t="shared" si="60"/>
        <v>8293</v>
      </c>
      <c r="AC76" s="53">
        <f t="shared" si="60"/>
        <v>0</v>
      </c>
      <c r="AD76" s="53">
        <f t="shared" si="60"/>
        <v>0</v>
      </c>
      <c r="AE76" s="54">
        <f t="shared" si="60"/>
        <v>236</v>
      </c>
    </row>
    <row r="77" spans="1:31" s="16" customFormat="1" ht="39.75" customHeight="1">
      <c r="A77" s="22"/>
      <c r="B77" s="129" t="s">
        <v>206</v>
      </c>
      <c r="C77" s="130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44" t="s">
        <v>208</v>
      </c>
      <c r="S77" s="66" t="s">
        <v>210</v>
      </c>
      <c r="T77" s="118"/>
      <c r="U77" s="63">
        <f>SUM(V77:AE77)</f>
        <v>3660755</v>
      </c>
      <c r="V77" s="64">
        <v>2360549</v>
      </c>
      <c r="W77" s="64">
        <v>478893</v>
      </c>
      <c r="X77" s="64">
        <v>599024</v>
      </c>
      <c r="Y77" s="64">
        <v>43249</v>
      </c>
      <c r="Z77" s="64">
        <v>147448</v>
      </c>
      <c r="AA77" s="64">
        <v>0</v>
      </c>
      <c r="AB77" s="64">
        <v>29228</v>
      </c>
      <c r="AC77" s="64">
        <v>0</v>
      </c>
      <c r="AD77" s="64">
        <v>0</v>
      </c>
      <c r="AE77" s="90">
        <f>T101-SUM(V77:AD77)</f>
        <v>2364</v>
      </c>
    </row>
    <row r="78" spans="1:33" ht="14.25" customHeight="1">
      <c r="A78" s="10">
        <f>A75+1</f>
        <v>67</v>
      </c>
      <c r="B78" s="25" t="s">
        <v>139</v>
      </c>
      <c r="C78" s="26" t="s">
        <v>140</v>
      </c>
      <c r="D78" s="85">
        <f aca="true" t="shared" si="61" ref="D78:D100">ROUND(((E78+F78+G78+H78+I78+J78+K78+L78+M78+N78+O78+P78)/12),2)</f>
        <v>22678.35</v>
      </c>
      <c r="E78" s="6">
        <v>22604.1</v>
      </c>
      <c r="F78" s="6">
        <v>22685.1</v>
      </c>
      <c r="G78" s="6">
        <v>22685.1</v>
      </c>
      <c r="H78" s="6">
        <v>22685.1</v>
      </c>
      <c r="I78" s="6">
        <v>22685.1</v>
      </c>
      <c r="J78" s="6">
        <v>22685.1</v>
      </c>
      <c r="K78" s="6">
        <v>22685.1</v>
      </c>
      <c r="L78" s="6">
        <v>22685.1</v>
      </c>
      <c r="M78" s="6">
        <v>22685.1</v>
      </c>
      <c r="N78" s="6">
        <v>22685.1</v>
      </c>
      <c r="O78" s="6">
        <v>22685.1</v>
      </c>
      <c r="P78" s="14">
        <v>22685.1</v>
      </c>
      <c r="Q78" s="6">
        <f>ROUND((D78/$D$101),3)+0.001</f>
        <v>0.088</v>
      </c>
      <c r="R78" s="6">
        <v>2828.4</v>
      </c>
      <c r="S78" s="6">
        <f aca="true" t="shared" si="62" ref="S78:S102">ROUND((U78/R78),0)</f>
        <v>114</v>
      </c>
      <c r="T78" s="51">
        <f>ROUND((Q78*$T$101),0)</f>
        <v>322146</v>
      </c>
      <c r="U78" s="3">
        <f>SUM(V78:AE78)</f>
        <v>322150</v>
      </c>
      <c r="V78" s="120">
        <f>ROUND(($V$77/$U$77*T78),0)+4</f>
        <v>207732</v>
      </c>
      <c r="W78" s="6">
        <f>ROUND(($W$77/$U$77*T78),0)</f>
        <v>42143</v>
      </c>
      <c r="X78" s="6">
        <f>ROUND(($X$77/$U$77*T78),0)</f>
        <v>52714</v>
      </c>
      <c r="Y78" s="6">
        <f>ROUND(($Y$77/$U$77*T78),0)</f>
        <v>3806</v>
      </c>
      <c r="Z78" s="6">
        <f>ROUND(($Z$77/$U$77*T78),0)</f>
        <v>12975</v>
      </c>
      <c r="AA78" s="6">
        <f>ROUND(($AA$77/$U$77*T78),0)</f>
        <v>0</v>
      </c>
      <c r="AB78" s="6">
        <f>ROUND(($AB$77/$U$77*T78),0)</f>
        <v>2572</v>
      </c>
      <c r="AC78" s="6">
        <f>ROUND(($AC$77/$U$77*T78),0)</f>
        <v>0</v>
      </c>
      <c r="AD78" s="6">
        <f>ROUND(($AD$77/$U$77*T78),0)</f>
        <v>0</v>
      </c>
      <c r="AE78" s="6">
        <f>ROUND(($AE$77/$U$77*T78),0)</f>
        <v>208</v>
      </c>
      <c r="AF78" s="80">
        <v>1986</v>
      </c>
      <c r="AG78" s="2">
        <f aca="true" t="shared" si="63" ref="AG78:AG100">2012-AF78</f>
        <v>26</v>
      </c>
    </row>
    <row r="79" spans="1:33" ht="12.75">
      <c r="A79" s="10">
        <f>A78+1</f>
        <v>68</v>
      </c>
      <c r="B79" s="19" t="s">
        <v>141</v>
      </c>
      <c r="C79" s="20" t="s">
        <v>142</v>
      </c>
      <c r="D79" s="85">
        <f t="shared" si="61"/>
        <v>9162.52</v>
      </c>
      <c r="E79" s="6">
        <v>9167.76</v>
      </c>
      <c r="F79" s="6">
        <v>9167.76</v>
      </c>
      <c r="G79" s="6">
        <v>9167.76</v>
      </c>
      <c r="H79" s="6">
        <v>9170.06</v>
      </c>
      <c r="I79" s="6">
        <v>9170.06</v>
      </c>
      <c r="J79" s="6">
        <v>9170.06</v>
      </c>
      <c r="K79" s="6">
        <v>9170.06</v>
      </c>
      <c r="L79" s="6">
        <v>9170.26</v>
      </c>
      <c r="M79" s="6">
        <v>9170.26</v>
      </c>
      <c r="N79" s="6">
        <v>9170.26</v>
      </c>
      <c r="O79" s="6">
        <v>9127.96</v>
      </c>
      <c r="P79" s="14">
        <v>9127.96</v>
      </c>
      <c r="Q79" s="6">
        <f aca="true" t="shared" si="64" ref="Q79:Q100">ROUND((D79/$D$101),3)</f>
        <v>0.035</v>
      </c>
      <c r="R79" s="6">
        <v>1383.5</v>
      </c>
      <c r="S79" s="6">
        <f t="shared" si="62"/>
        <v>93</v>
      </c>
      <c r="T79" s="51">
        <f aca="true" t="shared" si="65" ref="T79:T100">ROUND((Q79*$T$101),0)</f>
        <v>128126</v>
      </c>
      <c r="U79" s="3">
        <f aca="true" t="shared" si="66" ref="U79:U100">SUM(V79:AE79)</f>
        <v>128127</v>
      </c>
      <c r="V79" s="6">
        <f aca="true" t="shared" si="67" ref="V79:V100">ROUND(($V$77/$U$77*T79),0)</f>
        <v>82619</v>
      </c>
      <c r="W79" s="6">
        <f aca="true" t="shared" si="68" ref="W79:W100">ROUND(($W$77/$U$77*T79),0)</f>
        <v>16761</v>
      </c>
      <c r="X79" s="6">
        <f aca="true" t="shared" si="69" ref="X79:X100">ROUND(($X$77/$U$77*T79),0)</f>
        <v>20966</v>
      </c>
      <c r="Y79" s="6">
        <f aca="true" t="shared" si="70" ref="Y79:Y100">ROUND(($Y$77/$U$77*T79),0)</f>
        <v>1514</v>
      </c>
      <c r="Z79" s="6">
        <f aca="true" t="shared" si="71" ref="Z79:Z100">ROUND(($Z$77/$U$77*T79),0)</f>
        <v>5161</v>
      </c>
      <c r="AA79" s="6">
        <f aca="true" t="shared" si="72" ref="AA79:AA100">ROUND(($AA$77/$U$77*T79),0)</f>
        <v>0</v>
      </c>
      <c r="AB79" s="6">
        <f aca="true" t="shared" si="73" ref="AB79:AB100">ROUND(($AB$77/$U$77*T79),0)</f>
        <v>1023</v>
      </c>
      <c r="AC79" s="6">
        <f aca="true" t="shared" si="74" ref="AC79:AC100">ROUND(($AC$77/$U$77*T79),0)</f>
        <v>0</v>
      </c>
      <c r="AD79" s="6">
        <f aca="true" t="shared" si="75" ref="AD79:AD100">ROUND(($AD$77/$U$77*T79),0)</f>
        <v>0</v>
      </c>
      <c r="AE79" s="6">
        <f aca="true" t="shared" si="76" ref="AE79:AE100">ROUND(($AE$77/$U$77*T79),0)</f>
        <v>83</v>
      </c>
      <c r="AF79" s="78">
        <v>1976</v>
      </c>
      <c r="AG79" s="2">
        <f t="shared" si="63"/>
        <v>36</v>
      </c>
    </row>
    <row r="80" spans="1:33" ht="17.25" customHeight="1">
      <c r="A80" s="10">
        <f>A79+1</f>
        <v>69</v>
      </c>
      <c r="B80" s="19" t="s">
        <v>143</v>
      </c>
      <c r="C80" s="20" t="s">
        <v>144</v>
      </c>
      <c r="D80" s="85">
        <f t="shared" si="61"/>
        <v>8393.1</v>
      </c>
      <c r="E80" s="6">
        <v>8393.1</v>
      </c>
      <c r="F80" s="6">
        <v>8393.1</v>
      </c>
      <c r="G80" s="6">
        <v>8393.1</v>
      </c>
      <c r="H80" s="6">
        <v>8393.1</v>
      </c>
      <c r="I80" s="6">
        <v>8393.1</v>
      </c>
      <c r="J80" s="6">
        <v>8393.1</v>
      </c>
      <c r="K80" s="6">
        <v>8393.1</v>
      </c>
      <c r="L80" s="6">
        <v>8393.1</v>
      </c>
      <c r="M80" s="6">
        <v>8393.1</v>
      </c>
      <c r="N80" s="6">
        <v>8393.1</v>
      </c>
      <c r="O80" s="6">
        <v>8393.1</v>
      </c>
      <c r="P80" s="14">
        <v>8393.1</v>
      </c>
      <c r="Q80" s="6">
        <f t="shared" si="64"/>
        <v>0.032</v>
      </c>
      <c r="R80" s="6">
        <v>1098.9</v>
      </c>
      <c r="S80" s="6">
        <f t="shared" si="62"/>
        <v>107</v>
      </c>
      <c r="T80" s="51">
        <f t="shared" si="65"/>
        <v>117144</v>
      </c>
      <c r="U80" s="3">
        <f t="shared" si="66"/>
        <v>117144</v>
      </c>
      <c r="V80" s="6">
        <f t="shared" si="67"/>
        <v>75537</v>
      </c>
      <c r="W80" s="6">
        <f t="shared" si="68"/>
        <v>15325</v>
      </c>
      <c r="X80" s="6">
        <f t="shared" si="69"/>
        <v>19169</v>
      </c>
      <c r="Y80" s="6">
        <f t="shared" si="70"/>
        <v>1384</v>
      </c>
      <c r="Z80" s="6">
        <f t="shared" si="71"/>
        <v>4718</v>
      </c>
      <c r="AA80" s="6">
        <f t="shared" si="72"/>
        <v>0</v>
      </c>
      <c r="AB80" s="6">
        <f t="shared" si="73"/>
        <v>935</v>
      </c>
      <c r="AC80" s="6">
        <f t="shared" si="74"/>
        <v>0</v>
      </c>
      <c r="AD80" s="6">
        <f t="shared" si="75"/>
        <v>0</v>
      </c>
      <c r="AE80" s="6">
        <f t="shared" si="76"/>
        <v>76</v>
      </c>
      <c r="AF80" s="78">
        <v>1976</v>
      </c>
      <c r="AG80" s="2">
        <f t="shared" si="63"/>
        <v>36</v>
      </c>
    </row>
    <row r="81" spans="1:33" ht="12.75">
      <c r="A81" s="10">
        <f aca="true" t="shared" si="77" ref="A81:A100">A80+1</f>
        <v>70</v>
      </c>
      <c r="B81" s="19" t="s">
        <v>145</v>
      </c>
      <c r="C81" s="20" t="s">
        <v>146</v>
      </c>
      <c r="D81" s="85">
        <f t="shared" si="61"/>
        <v>5721.79</v>
      </c>
      <c r="E81" s="6">
        <v>5721.7</v>
      </c>
      <c r="F81" s="6">
        <v>5721.8</v>
      </c>
      <c r="G81" s="6">
        <v>5721.8</v>
      </c>
      <c r="H81" s="6">
        <v>5721.8</v>
      </c>
      <c r="I81" s="6">
        <v>5721.8</v>
      </c>
      <c r="J81" s="6">
        <v>5721.8</v>
      </c>
      <c r="K81" s="6">
        <v>5721.8</v>
      </c>
      <c r="L81" s="6">
        <v>5721.8</v>
      </c>
      <c r="M81" s="6">
        <v>5721.8</v>
      </c>
      <c r="N81" s="6">
        <v>5721.8</v>
      </c>
      <c r="O81" s="6">
        <v>5721.8</v>
      </c>
      <c r="P81" s="14">
        <v>5721.8</v>
      </c>
      <c r="Q81" s="6">
        <f t="shared" si="64"/>
        <v>0.022</v>
      </c>
      <c r="R81" s="6">
        <v>904.2</v>
      </c>
      <c r="S81" s="6">
        <f t="shared" si="62"/>
        <v>89</v>
      </c>
      <c r="T81" s="51">
        <f t="shared" si="65"/>
        <v>80537</v>
      </c>
      <c r="U81" s="3">
        <f t="shared" si="66"/>
        <v>80537</v>
      </c>
      <c r="V81" s="6">
        <f t="shared" si="67"/>
        <v>51932</v>
      </c>
      <c r="W81" s="6">
        <f t="shared" si="68"/>
        <v>10536</v>
      </c>
      <c r="X81" s="6">
        <f t="shared" si="69"/>
        <v>13179</v>
      </c>
      <c r="Y81" s="6">
        <f t="shared" si="70"/>
        <v>951</v>
      </c>
      <c r="Z81" s="6">
        <f t="shared" si="71"/>
        <v>3244</v>
      </c>
      <c r="AA81" s="6">
        <f t="shared" si="72"/>
        <v>0</v>
      </c>
      <c r="AB81" s="6">
        <f t="shared" si="73"/>
        <v>643</v>
      </c>
      <c r="AC81" s="6">
        <f t="shared" si="74"/>
        <v>0</v>
      </c>
      <c r="AD81" s="6">
        <f t="shared" si="75"/>
        <v>0</v>
      </c>
      <c r="AE81" s="6">
        <f t="shared" si="76"/>
        <v>52</v>
      </c>
      <c r="AF81" s="78">
        <v>1987</v>
      </c>
      <c r="AG81" s="2">
        <f t="shared" si="63"/>
        <v>25</v>
      </c>
    </row>
    <row r="82" spans="1:33" ht="12.75">
      <c r="A82" s="10">
        <f t="shared" si="77"/>
        <v>71</v>
      </c>
      <c r="B82" s="19" t="s">
        <v>147</v>
      </c>
      <c r="C82" s="20" t="s">
        <v>148</v>
      </c>
      <c r="D82" s="85">
        <f t="shared" si="61"/>
        <v>17031.18</v>
      </c>
      <c r="E82" s="6">
        <v>17031.06</v>
      </c>
      <c r="F82" s="6">
        <v>17031.06</v>
      </c>
      <c r="G82" s="6">
        <v>17031.06</v>
      </c>
      <c r="H82" s="6">
        <v>17031.26</v>
      </c>
      <c r="I82" s="6">
        <v>17031.16</v>
      </c>
      <c r="J82" s="6">
        <v>17031.16</v>
      </c>
      <c r="K82" s="6">
        <v>17031.16</v>
      </c>
      <c r="L82" s="6">
        <v>17031.16</v>
      </c>
      <c r="M82" s="6">
        <v>17031.16</v>
      </c>
      <c r="N82" s="6">
        <v>17031.3</v>
      </c>
      <c r="O82" s="6">
        <v>17031.3</v>
      </c>
      <c r="P82" s="14">
        <v>17031.3</v>
      </c>
      <c r="Q82" s="6">
        <f t="shared" si="64"/>
        <v>0.065</v>
      </c>
      <c r="R82" s="6">
        <v>2389.7</v>
      </c>
      <c r="S82" s="6">
        <f t="shared" si="62"/>
        <v>100</v>
      </c>
      <c r="T82" s="51">
        <f t="shared" si="65"/>
        <v>237949</v>
      </c>
      <c r="U82" s="3">
        <f t="shared" si="66"/>
        <v>237950</v>
      </c>
      <c r="V82" s="6">
        <f t="shared" si="67"/>
        <v>153436</v>
      </c>
      <c r="W82" s="6">
        <f t="shared" si="68"/>
        <v>31128</v>
      </c>
      <c r="X82" s="6">
        <f t="shared" si="69"/>
        <v>38937</v>
      </c>
      <c r="Y82" s="6">
        <f t="shared" si="70"/>
        <v>2811</v>
      </c>
      <c r="Z82" s="6">
        <f t="shared" si="71"/>
        <v>9584</v>
      </c>
      <c r="AA82" s="6">
        <f t="shared" si="72"/>
        <v>0</v>
      </c>
      <c r="AB82" s="6">
        <f t="shared" si="73"/>
        <v>1900</v>
      </c>
      <c r="AC82" s="6">
        <f t="shared" si="74"/>
        <v>0</v>
      </c>
      <c r="AD82" s="6">
        <f t="shared" si="75"/>
        <v>0</v>
      </c>
      <c r="AE82" s="6">
        <f t="shared" si="76"/>
        <v>154</v>
      </c>
      <c r="AF82" s="78">
        <v>1976</v>
      </c>
      <c r="AG82" s="2">
        <f t="shared" si="63"/>
        <v>36</v>
      </c>
    </row>
    <row r="83" spans="1:33" ht="12.75">
      <c r="A83" s="10">
        <f t="shared" si="77"/>
        <v>72</v>
      </c>
      <c r="B83" s="19" t="s">
        <v>149</v>
      </c>
      <c r="C83" s="20" t="s">
        <v>150</v>
      </c>
      <c r="D83" s="85">
        <f t="shared" si="61"/>
        <v>21736.3</v>
      </c>
      <c r="E83" s="6">
        <v>21736.3</v>
      </c>
      <c r="F83" s="6">
        <v>21736.3</v>
      </c>
      <c r="G83" s="6">
        <v>21736.3</v>
      </c>
      <c r="H83" s="6">
        <v>21736.3</v>
      </c>
      <c r="I83" s="6">
        <v>21736.3</v>
      </c>
      <c r="J83" s="6">
        <v>21736.3</v>
      </c>
      <c r="K83" s="6">
        <v>21736.3</v>
      </c>
      <c r="L83" s="6">
        <v>21736.3</v>
      </c>
      <c r="M83" s="6">
        <v>21736.3</v>
      </c>
      <c r="N83" s="6">
        <v>21736.3</v>
      </c>
      <c r="O83" s="6">
        <v>21736.3</v>
      </c>
      <c r="P83" s="14">
        <v>21736.3</v>
      </c>
      <c r="Q83" s="6">
        <f t="shared" si="64"/>
        <v>0.084</v>
      </c>
      <c r="R83" s="6">
        <v>2837.1</v>
      </c>
      <c r="S83" s="6">
        <f t="shared" si="62"/>
        <v>108</v>
      </c>
      <c r="T83" s="51">
        <f t="shared" si="65"/>
        <v>307503</v>
      </c>
      <c r="U83" s="3">
        <f t="shared" si="66"/>
        <v>307504</v>
      </c>
      <c r="V83" s="6">
        <f t="shared" si="67"/>
        <v>198286</v>
      </c>
      <c r="W83" s="6">
        <f t="shared" si="68"/>
        <v>40227</v>
      </c>
      <c r="X83" s="6">
        <f t="shared" si="69"/>
        <v>50318</v>
      </c>
      <c r="Y83" s="6">
        <f t="shared" si="70"/>
        <v>3633</v>
      </c>
      <c r="Z83" s="6">
        <f t="shared" si="71"/>
        <v>12386</v>
      </c>
      <c r="AA83" s="6">
        <f t="shared" si="72"/>
        <v>0</v>
      </c>
      <c r="AB83" s="6">
        <f t="shared" si="73"/>
        <v>2455</v>
      </c>
      <c r="AC83" s="6">
        <f t="shared" si="74"/>
        <v>0</v>
      </c>
      <c r="AD83" s="6">
        <f t="shared" si="75"/>
        <v>0</v>
      </c>
      <c r="AE83" s="6">
        <f t="shared" si="76"/>
        <v>199</v>
      </c>
      <c r="AF83" s="78">
        <v>1976</v>
      </c>
      <c r="AG83" s="2">
        <f t="shared" si="63"/>
        <v>36</v>
      </c>
    </row>
    <row r="84" spans="1:33" ht="12.75">
      <c r="A84" s="10">
        <f t="shared" si="77"/>
        <v>73</v>
      </c>
      <c r="B84" s="19" t="s">
        <v>151</v>
      </c>
      <c r="C84" s="20" t="s">
        <v>152</v>
      </c>
      <c r="D84" s="85">
        <f t="shared" si="61"/>
        <v>4196.9</v>
      </c>
      <c r="E84" s="6">
        <v>4196.9</v>
      </c>
      <c r="F84" s="6">
        <v>4196.9</v>
      </c>
      <c r="G84" s="6">
        <v>4196.9</v>
      </c>
      <c r="H84" s="6">
        <v>4196.9</v>
      </c>
      <c r="I84" s="6">
        <v>4196.9</v>
      </c>
      <c r="J84" s="6">
        <v>4196.9</v>
      </c>
      <c r="K84" s="6">
        <v>4196.9</v>
      </c>
      <c r="L84" s="6">
        <v>4196.9</v>
      </c>
      <c r="M84" s="6">
        <v>4196.9</v>
      </c>
      <c r="N84" s="6">
        <v>4196.9</v>
      </c>
      <c r="O84" s="6">
        <v>4196.9</v>
      </c>
      <c r="P84" s="14">
        <v>4196.9</v>
      </c>
      <c r="Q84" s="6">
        <f t="shared" si="64"/>
        <v>0.016</v>
      </c>
      <c r="R84" s="6">
        <v>461.4</v>
      </c>
      <c r="S84" s="6">
        <f t="shared" si="62"/>
        <v>127</v>
      </c>
      <c r="T84" s="51">
        <f t="shared" si="65"/>
        <v>58572</v>
      </c>
      <c r="U84" s="3">
        <f t="shared" si="66"/>
        <v>58572</v>
      </c>
      <c r="V84" s="6">
        <f t="shared" si="67"/>
        <v>37769</v>
      </c>
      <c r="W84" s="6">
        <f t="shared" si="68"/>
        <v>7662</v>
      </c>
      <c r="X84" s="6">
        <f t="shared" si="69"/>
        <v>9584</v>
      </c>
      <c r="Y84" s="6">
        <f t="shared" si="70"/>
        <v>692</v>
      </c>
      <c r="Z84" s="6">
        <f t="shared" si="71"/>
        <v>2359</v>
      </c>
      <c r="AA84" s="6">
        <f t="shared" si="72"/>
        <v>0</v>
      </c>
      <c r="AB84" s="6">
        <f t="shared" si="73"/>
        <v>468</v>
      </c>
      <c r="AC84" s="6">
        <f t="shared" si="74"/>
        <v>0</v>
      </c>
      <c r="AD84" s="6">
        <f t="shared" si="75"/>
        <v>0</v>
      </c>
      <c r="AE84" s="6">
        <f t="shared" si="76"/>
        <v>38</v>
      </c>
      <c r="AF84" s="6">
        <v>1974</v>
      </c>
      <c r="AG84" s="2">
        <f t="shared" si="63"/>
        <v>38</v>
      </c>
    </row>
    <row r="85" spans="1:33" ht="12.75">
      <c r="A85" s="10">
        <f t="shared" si="77"/>
        <v>74</v>
      </c>
      <c r="B85" s="19" t="s">
        <v>153</v>
      </c>
      <c r="C85" s="20" t="s">
        <v>154</v>
      </c>
      <c r="D85" s="85">
        <f t="shared" si="61"/>
        <v>2359.1</v>
      </c>
      <c r="E85" s="6">
        <v>2359.1</v>
      </c>
      <c r="F85" s="6">
        <v>2359.1</v>
      </c>
      <c r="G85" s="6">
        <v>2359.1</v>
      </c>
      <c r="H85" s="6">
        <v>2359.1</v>
      </c>
      <c r="I85" s="6">
        <v>2359.1</v>
      </c>
      <c r="J85" s="6">
        <v>2359.1</v>
      </c>
      <c r="K85" s="6">
        <v>2359.1</v>
      </c>
      <c r="L85" s="6">
        <v>2359.1</v>
      </c>
      <c r="M85" s="6">
        <v>2359.1</v>
      </c>
      <c r="N85" s="6">
        <v>2359.1</v>
      </c>
      <c r="O85" s="6">
        <v>2359.1</v>
      </c>
      <c r="P85" s="14">
        <v>2359.1</v>
      </c>
      <c r="Q85" s="6">
        <f t="shared" si="64"/>
        <v>0.009</v>
      </c>
      <c r="R85" s="6">
        <v>394.9</v>
      </c>
      <c r="S85" s="6">
        <f t="shared" si="62"/>
        <v>83</v>
      </c>
      <c r="T85" s="51">
        <f t="shared" si="65"/>
        <v>32947</v>
      </c>
      <c r="U85" s="3">
        <f t="shared" si="66"/>
        <v>32946</v>
      </c>
      <c r="V85" s="6">
        <f t="shared" si="67"/>
        <v>21245</v>
      </c>
      <c r="W85" s="6">
        <f t="shared" si="68"/>
        <v>4310</v>
      </c>
      <c r="X85" s="6">
        <f t="shared" si="69"/>
        <v>5391</v>
      </c>
      <c r="Y85" s="6">
        <f t="shared" si="70"/>
        <v>389</v>
      </c>
      <c r="Z85" s="6">
        <f t="shared" si="71"/>
        <v>1327</v>
      </c>
      <c r="AA85" s="6">
        <f t="shared" si="72"/>
        <v>0</v>
      </c>
      <c r="AB85" s="6">
        <f t="shared" si="73"/>
        <v>263</v>
      </c>
      <c r="AC85" s="6">
        <f t="shared" si="74"/>
        <v>0</v>
      </c>
      <c r="AD85" s="6">
        <f t="shared" si="75"/>
        <v>0</v>
      </c>
      <c r="AE85" s="6">
        <f t="shared" si="76"/>
        <v>21</v>
      </c>
      <c r="AF85" s="78">
        <v>2005</v>
      </c>
      <c r="AG85" s="2">
        <f t="shared" si="63"/>
        <v>7</v>
      </c>
    </row>
    <row r="86" spans="1:33" ht="12.75">
      <c r="A86" s="10">
        <f t="shared" si="77"/>
        <v>75</v>
      </c>
      <c r="B86" s="19" t="s">
        <v>155</v>
      </c>
      <c r="C86" s="20" t="s">
        <v>156</v>
      </c>
      <c r="D86" s="85">
        <f t="shared" si="61"/>
        <v>2324.25</v>
      </c>
      <c r="E86" s="6">
        <v>2324.25</v>
      </c>
      <c r="F86" s="6">
        <v>2324.25</v>
      </c>
      <c r="G86" s="6">
        <v>2324.25</v>
      </c>
      <c r="H86" s="6">
        <v>2324.25</v>
      </c>
      <c r="I86" s="6">
        <v>2324.25</v>
      </c>
      <c r="J86" s="6">
        <v>2324.25</v>
      </c>
      <c r="K86" s="6">
        <v>2324.25</v>
      </c>
      <c r="L86" s="6">
        <v>2324.25</v>
      </c>
      <c r="M86" s="6">
        <v>2324.25</v>
      </c>
      <c r="N86" s="6">
        <v>2324.25</v>
      </c>
      <c r="O86" s="6">
        <v>2324.25</v>
      </c>
      <c r="P86" s="14">
        <v>2324.25</v>
      </c>
      <c r="Q86" s="6">
        <f t="shared" si="64"/>
        <v>0.009</v>
      </c>
      <c r="R86" s="6">
        <v>383.4</v>
      </c>
      <c r="S86" s="6">
        <f t="shared" si="62"/>
        <v>86</v>
      </c>
      <c r="T86" s="51">
        <f t="shared" si="65"/>
        <v>32947</v>
      </c>
      <c r="U86" s="3">
        <f t="shared" si="66"/>
        <v>32946</v>
      </c>
      <c r="V86" s="6">
        <f t="shared" si="67"/>
        <v>21245</v>
      </c>
      <c r="W86" s="6">
        <f t="shared" si="68"/>
        <v>4310</v>
      </c>
      <c r="X86" s="6">
        <f t="shared" si="69"/>
        <v>5391</v>
      </c>
      <c r="Y86" s="6">
        <f t="shared" si="70"/>
        <v>389</v>
      </c>
      <c r="Z86" s="6">
        <f t="shared" si="71"/>
        <v>1327</v>
      </c>
      <c r="AA86" s="6">
        <f t="shared" si="72"/>
        <v>0</v>
      </c>
      <c r="AB86" s="6">
        <f t="shared" si="73"/>
        <v>263</v>
      </c>
      <c r="AC86" s="6">
        <f t="shared" si="74"/>
        <v>0</v>
      </c>
      <c r="AD86" s="6">
        <f t="shared" si="75"/>
        <v>0</v>
      </c>
      <c r="AE86" s="6">
        <f t="shared" si="76"/>
        <v>21</v>
      </c>
      <c r="AF86" s="78">
        <v>2005</v>
      </c>
      <c r="AG86" s="2">
        <f t="shared" si="63"/>
        <v>7</v>
      </c>
    </row>
    <row r="87" spans="1:33" ht="12.75">
      <c r="A87" s="10">
        <f t="shared" si="77"/>
        <v>76</v>
      </c>
      <c r="B87" s="19" t="s">
        <v>157</v>
      </c>
      <c r="C87" s="20" t="s">
        <v>158</v>
      </c>
      <c r="D87" s="85">
        <f t="shared" si="61"/>
        <v>14176.03</v>
      </c>
      <c r="E87" s="6">
        <v>14176.3</v>
      </c>
      <c r="F87" s="6">
        <v>14176.3</v>
      </c>
      <c r="G87" s="6">
        <v>14176.3</v>
      </c>
      <c r="H87" s="6">
        <v>14176.3</v>
      </c>
      <c r="I87" s="6">
        <v>14176.3</v>
      </c>
      <c r="J87" s="6">
        <v>14176.3</v>
      </c>
      <c r="K87" s="6">
        <v>14176.1</v>
      </c>
      <c r="L87" s="6">
        <v>14176.1</v>
      </c>
      <c r="M87" s="6">
        <v>14175.6</v>
      </c>
      <c r="N87" s="6">
        <v>14175.6</v>
      </c>
      <c r="O87" s="6">
        <v>14175.6</v>
      </c>
      <c r="P87" s="14">
        <v>14175.6</v>
      </c>
      <c r="Q87" s="6">
        <f t="shared" si="64"/>
        <v>0.054</v>
      </c>
      <c r="R87" s="6">
        <v>1762.8</v>
      </c>
      <c r="S87" s="6">
        <f t="shared" si="62"/>
        <v>112</v>
      </c>
      <c r="T87" s="51">
        <f t="shared" si="65"/>
        <v>197681</v>
      </c>
      <c r="U87" s="3">
        <f t="shared" si="66"/>
        <v>197680</v>
      </c>
      <c r="V87" s="6">
        <f t="shared" si="67"/>
        <v>127470</v>
      </c>
      <c r="W87" s="6">
        <f t="shared" si="68"/>
        <v>25860</v>
      </c>
      <c r="X87" s="6">
        <f t="shared" si="69"/>
        <v>32347</v>
      </c>
      <c r="Y87" s="6">
        <f t="shared" si="70"/>
        <v>2335</v>
      </c>
      <c r="Z87" s="6">
        <f t="shared" si="71"/>
        <v>7962</v>
      </c>
      <c r="AA87" s="6">
        <f t="shared" si="72"/>
        <v>0</v>
      </c>
      <c r="AB87" s="6">
        <f t="shared" si="73"/>
        <v>1578</v>
      </c>
      <c r="AC87" s="6">
        <f t="shared" si="74"/>
        <v>0</v>
      </c>
      <c r="AD87" s="6">
        <f t="shared" si="75"/>
        <v>0</v>
      </c>
      <c r="AE87" s="6">
        <f t="shared" si="76"/>
        <v>128</v>
      </c>
      <c r="AF87" s="78">
        <v>1975</v>
      </c>
      <c r="AG87" s="2">
        <f t="shared" si="63"/>
        <v>37</v>
      </c>
    </row>
    <row r="88" spans="1:33" ht="12.75">
      <c r="A88" s="10">
        <f t="shared" si="77"/>
        <v>77</v>
      </c>
      <c r="B88" s="19" t="s">
        <v>159</v>
      </c>
      <c r="C88" s="20" t="s">
        <v>160</v>
      </c>
      <c r="D88" s="85">
        <f t="shared" si="61"/>
        <v>7569.3</v>
      </c>
      <c r="E88" s="6">
        <v>7426.6</v>
      </c>
      <c r="F88" s="6">
        <v>7471</v>
      </c>
      <c r="G88" s="6">
        <v>7557.7</v>
      </c>
      <c r="H88" s="6">
        <v>7557.7</v>
      </c>
      <c r="I88" s="6">
        <v>7557.7</v>
      </c>
      <c r="J88" s="6">
        <v>7602.3</v>
      </c>
      <c r="K88" s="6">
        <v>7602.3</v>
      </c>
      <c r="L88" s="6">
        <v>7602.3</v>
      </c>
      <c r="M88" s="6">
        <v>7602.3</v>
      </c>
      <c r="N88" s="6">
        <v>7602.3</v>
      </c>
      <c r="O88" s="6">
        <v>7602.3</v>
      </c>
      <c r="P88" s="14">
        <v>7647.1</v>
      </c>
      <c r="Q88" s="6">
        <f t="shared" si="64"/>
        <v>0.029</v>
      </c>
      <c r="R88" s="6">
        <v>1234.3</v>
      </c>
      <c r="S88" s="6">
        <f t="shared" si="62"/>
        <v>86</v>
      </c>
      <c r="T88" s="51">
        <f t="shared" si="65"/>
        <v>106162</v>
      </c>
      <c r="U88" s="3">
        <f t="shared" si="66"/>
        <v>106163</v>
      </c>
      <c r="V88" s="6">
        <f t="shared" si="67"/>
        <v>68456</v>
      </c>
      <c r="W88" s="6">
        <f t="shared" si="68"/>
        <v>13888</v>
      </c>
      <c r="X88" s="6">
        <f t="shared" si="69"/>
        <v>17372</v>
      </c>
      <c r="Y88" s="6">
        <f t="shared" si="70"/>
        <v>1254</v>
      </c>
      <c r="Z88" s="6">
        <f t="shared" si="71"/>
        <v>4276</v>
      </c>
      <c r="AA88" s="6">
        <f t="shared" si="72"/>
        <v>0</v>
      </c>
      <c r="AB88" s="6">
        <f t="shared" si="73"/>
        <v>848</v>
      </c>
      <c r="AC88" s="6">
        <f t="shared" si="74"/>
        <v>0</v>
      </c>
      <c r="AD88" s="6">
        <f t="shared" si="75"/>
        <v>0</v>
      </c>
      <c r="AE88" s="6">
        <f t="shared" si="76"/>
        <v>69</v>
      </c>
      <c r="AF88" s="81">
        <v>2010</v>
      </c>
      <c r="AG88" s="2">
        <f t="shared" si="63"/>
        <v>2</v>
      </c>
    </row>
    <row r="89" spans="1:33" ht="12.75">
      <c r="A89" s="10">
        <f t="shared" si="77"/>
        <v>78</v>
      </c>
      <c r="B89" s="19" t="s">
        <v>161</v>
      </c>
      <c r="C89" s="20" t="s">
        <v>162</v>
      </c>
      <c r="D89" s="85">
        <f t="shared" si="61"/>
        <v>4227.4</v>
      </c>
      <c r="E89" s="6">
        <v>4227.4</v>
      </c>
      <c r="F89" s="6">
        <v>4227.4</v>
      </c>
      <c r="G89" s="6">
        <v>4227.4</v>
      </c>
      <c r="H89" s="6">
        <v>4227.4</v>
      </c>
      <c r="I89" s="6">
        <v>4227.4</v>
      </c>
      <c r="J89" s="6">
        <v>4227.4</v>
      </c>
      <c r="K89" s="6">
        <v>4227.4</v>
      </c>
      <c r="L89" s="6">
        <v>4227.4</v>
      </c>
      <c r="M89" s="6">
        <v>4227.4</v>
      </c>
      <c r="N89" s="6">
        <v>4227.4</v>
      </c>
      <c r="O89" s="6">
        <v>4227.4</v>
      </c>
      <c r="P89" s="14">
        <v>4227.4</v>
      </c>
      <c r="Q89" s="6">
        <f t="shared" si="64"/>
        <v>0.016</v>
      </c>
      <c r="R89" s="6">
        <v>444.6</v>
      </c>
      <c r="S89" s="6">
        <f t="shared" si="62"/>
        <v>132</v>
      </c>
      <c r="T89" s="51">
        <f t="shared" si="65"/>
        <v>58572</v>
      </c>
      <c r="U89" s="3">
        <f t="shared" si="66"/>
        <v>58572</v>
      </c>
      <c r="V89" s="6">
        <f t="shared" si="67"/>
        <v>37769</v>
      </c>
      <c r="W89" s="6">
        <f t="shared" si="68"/>
        <v>7662</v>
      </c>
      <c r="X89" s="6">
        <f t="shared" si="69"/>
        <v>9584</v>
      </c>
      <c r="Y89" s="6">
        <f t="shared" si="70"/>
        <v>692</v>
      </c>
      <c r="Z89" s="6">
        <f t="shared" si="71"/>
        <v>2359</v>
      </c>
      <c r="AA89" s="6">
        <f t="shared" si="72"/>
        <v>0</v>
      </c>
      <c r="AB89" s="6">
        <f t="shared" si="73"/>
        <v>468</v>
      </c>
      <c r="AC89" s="6">
        <f t="shared" si="74"/>
        <v>0</v>
      </c>
      <c r="AD89" s="6">
        <f t="shared" si="75"/>
        <v>0</v>
      </c>
      <c r="AE89" s="6">
        <f t="shared" si="76"/>
        <v>38</v>
      </c>
      <c r="AF89" s="78">
        <v>1976</v>
      </c>
      <c r="AG89" s="2">
        <f t="shared" si="63"/>
        <v>36</v>
      </c>
    </row>
    <row r="90" spans="1:33" ht="12.75">
      <c r="A90" s="10">
        <f t="shared" si="77"/>
        <v>79</v>
      </c>
      <c r="B90" s="19" t="s">
        <v>163</v>
      </c>
      <c r="C90" s="20" t="s">
        <v>164</v>
      </c>
      <c r="D90" s="85">
        <f t="shared" si="61"/>
        <v>3960.33</v>
      </c>
      <c r="E90" s="6">
        <v>3960.4</v>
      </c>
      <c r="F90" s="6">
        <v>3960.4</v>
      </c>
      <c r="G90" s="6">
        <v>3960.4</v>
      </c>
      <c r="H90" s="6">
        <v>3960.3</v>
      </c>
      <c r="I90" s="6">
        <v>3960.3</v>
      </c>
      <c r="J90" s="6">
        <v>3960.3</v>
      </c>
      <c r="K90" s="6">
        <v>3960.3</v>
      </c>
      <c r="L90" s="6">
        <v>3960.3</v>
      </c>
      <c r="M90" s="6">
        <v>3960.3</v>
      </c>
      <c r="N90" s="6">
        <v>3960.3</v>
      </c>
      <c r="O90" s="6">
        <v>3960.3</v>
      </c>
      <c r="P90" s="14">
        <v>3960.3</v>
      </c>
      <c r="Q90" s="6">
        <f t="shared" si="64"/>
        <v>0.015</v>
      </c>
      <c r="R90" s="6">
        <v>440.4</v>
      </c>
      <c r="S90" s="6">
        <f t="shared" si="62"/>
        <v>125</v>
      </c>
      <c r="T90" s="51">
        <f t="shared" si="65"/>
        <v>54911</v>
      </c>
      <c r="U90" s="3">
        <f t="shared" si="66"/>
        <v>54910</v>
      </c>
      <c r="V90" s="6">
        <f t="shared" si="67"/>
        <v>35408</v>
      </c>
      <c r="W90" s="6">
        <f t="shared" si="68"/>
        <v>7183</v>
      </c>
      <c r="X90" s="6">
        <f t="shared" si="69"/>
        <v>8985</v>
      </c>
      <c r="Y90" s="6">
        <f t="shared" si="70"/>
        <v>649</v>
      </c>
      <c r="Z90" s="6">
        <f t="shared" si="71"/>
        <v>2212</v>
      </c>
      <c r="AA90" s="6">
        <f t="shared" si="72"/>
        <v>0</v>
      </c>
      <c r="AB90" s="6">
        <f t="shared" si="73"/>
        <v>438</v>
      </c>
      <c r="AC90" s="6">
        <f t="shared" si="74"/>
        <v>0</v>
      </c>
      <c r="AD90" s="6">
        <f t="shared" si="75"/>
        <v>0</v>
      </c>
      <c r="AE90" s="6">
        <f t="shared" si="76"/>
        <v>35</v>
      </c>
      <c r="AF90" s="78">
        <v>1976</v>
      </c>
      <c r="AG90" s="2">
        <f t="shared" si="63"/>
        <v>36</v>
      </c>
    </row>
    <row r="91" spans="1:33" ht="17.25" customHeight="1">
      <c r="A91" s="10">
        <f t="shared" si="77"/>
        <v>80</v>
      </c>
      <c r="B91" s="19" t="s">
        <v>165</v>
      </c>
      <c r="C91" s="20" t="s">
        <v>166</v>
      </c>
      <c r="D91" s="85">
        <f t="shared" si="61"/>
        <v>4064.4</v>
      </c>
      <c r="E91" s="6">
        <v>4064.4</v>
      </c>
      <c r="F91" s="6">
        <v>4064.4</v>
      </c>
      <c r="G91" s="6">
        <v>4064.4</v>
      </c>
      <c r="H91" s="6">
        <v>4064.4</v>
      </c>
      <c r="I91" s="6">
        <v>4064.4</v>
      </c>
      <c r="J91" s="6">
        <v>4064.4</v>
      </c>
      <c r="K91" s="6">
        <v>4064.4</v>
      </c>
      <c r="L91" s="6">
        <v>4064.4</v>
      </c>
      <c r="M91" s="6">
        <v>4064.4</v>
      </c>
      <c r="N91" s="6">
        <v>4064.4</v>
      </c>
      <c r="O91" s="6">
        <v>4064.4</v>
      </c>
      <c r="P91" s="14">
        <v>4064.4</v>
      </c>
      <c r="Q91" s="6">
        <f t="shared" si="64"/>
        <v>0.016</v>
      </c>
      <c r="R91" s="6">
        <v>248.4</v>
      </c>
      <c r="S91" s="6">
        <f t="shared" si="62"/>
        <v>236</v>
      </c>
      <c r="T91" s="51">
        <f t="shared" si="65"/>
        <v>58572</v>
      </c>
      <c r="U91" s="3">
        <f t="shared" si="66"/>
        <v>58572</v>
      </c>
      <c r="V91" s="6">
        <f t="shared" si="67"/>
        <v>37769</v>
      </c>
      <c r="W91" s="6">
        <f t="shared" si="68"/>
        <v>7662</v>
      </c>
      <c r="X91" s="6">
        <f t="shared" si="69"/>
        <v>9584</v>
      </c>
      <c r="Y91" s="6">
        <f t="shared" si="70"/>
        <v>692</v>
      </c>
      <c r="Z91" s="6">
        <f t="shared" si="71"/>
        <v>2359</v>
      </c>
      <c r="AA91" s="6">
        <f t="shared" si="72"/>
        <v>0</v>
      </c>
      <c r="AB91" s="6">
        <f t="shared" si="73"/>
        <v>468</v>
      </c>
      <c r="AC91" s="6">
        <f t="shared" si="74"/>
        <v>0</v>
      </c>
      <c r="AD91" s="6">
        <f t="shared" si="75"/>
        <v>0</v>
      </c>
      <c r="AE91" s="6">
        <f t="shared" si="76"/>
        <v>38</v>
      </c>
      <c r="AF91" s="78">
        <v>1975</v>
      </c>
      <c r="AG91" s="2">
        <f t="shared" si="63"/>
        <v>37</v>
      </c>
    </row>
    <row r="92" spans="1:33" ht="12.75">
      <c r="A92" s="10">
        <f t="shared" si="77"/>
        <v>81</v>
      </c>
      <c r="B92" s="19" t="s">
        <v>167</v>
      </c>
      <c r="C92" s="20" t="s">
        <v>168</v>
      </c>
      <c r="D92" s="85">
        <f t="shared" si="61"/>
        <v>7875.43</v>
      </c>
      <c r="E92" s="6">
        <v>7876.5</v>
      </c>
      <c r="F92" s="6">
        <v>7876.5</v>
      </c>
      <c r="G92" s="6">
        <v>7876.5</v>
      </c>
      <c r="H92" s="6">
        <v>7876.5</v>
      </c>
      <c r="I92" s="6">
        <v>7874.89</v>
      </c>
      <c r="J92" s="6">
        <v>7874.89</v>
      </c>
      <c r="K92" s="6">
        <v>7874.89</v>
      </c>
      <c r="L92" s="6">
        <v>7874.89</v>
      </c>
      <c r="M92" s="6">
        <v>7874.89</v>
      </c>
      <c r="N92" s="6">
        <v>7874.89</v>
      </c>
      <c r="O92" s="6">
        <v>7874.89</v>
      </c>
      <c r="P92" s="14">
        <v>7874.89</v>
      </c>
      <c r="Q92" s="121">
        <f t="shared" si="64"/>
        <v>0.03</v>
      </c>
      <c r="R92" s="6">
        <v>1336.9</v>
      </c>
      <c r="S92" s="6">
        <f t="shared" si="62"/>
        <v>82</v>
      </c>
      <c r="T92" s="51">
        <f t="shared" si="65"/>
        <v>109823</v>
      </c>
      <c r="U92" s="3">
        <f t="shared" si="66"/>
        <v>109823</v>
      </c>
      <c r="V92" s="6">
        <f t="shared" si="67"/>
        <v>70817</v>
      </c>
      <c r="W92" s="6">
        <f t="shared" si="68"/>
        <v>14367</v>
      </c>
      <c r="X92" s="6">
        <f t="shared" si="69"/>
        <v>17971</v>
      </c>
      <c r="Y92" s="6">
        <f t="shared" si="70"/>
        <v>1297</v>
      </c>
      <c r="Z92" s="6">
        <f t="shared" si="71"/>
        <v>4423</v>
      </c>
      <c r="AA92" s="6">
        <f t="shared" si="72"/>
        <v>0</v>
      </c>
      <c r="AB92" s="6">
        <f t="shared" si="73"/>
        <v>877</v>
      </c>
      <c r="AC92" s="6">
        <f t="shared" si="74"/>
        <v>0</v>
      </c>
      <c r="AD92" s="6">
        <f t="shared" si="75"/>
        <v>0</v>
      </c>
      <c r="AE92" s="6">
        <f t="shared" si="76"/>
        <v>71</v>
      </c>
      <c r="AF92" s="78">
        <v>1977</v>
      </c>
      <c r="AG92" s="2">
        <f t="shared" si="63"/>
        <v>35</v>
      </c>
    </row>
    <row r="93" spans="1:33" ht="16.5" customHeight="1">
      <c r="A93" s="10">
        <f t="shared" si="77"/>
        <v>82</v>
      </c>
      <c r="B93" s="19" t="s">
        <v>169</v>
      </c>
      <c r="C93" s="20" t="s">
        <v>170</v>
      </c>
      <c r="D93" s="85">
        <f t="shared" si="61"/>
        <v>14250.76</v>
      </c>
      <c r="E93" s="6">
        <v>14251</v>
      </c>
      <c r="F93" s="6">
        <v>14251</v>
      </c>
      <c r="G93" s="6">
        <v>14251</v>
      </c>
      <c r="H93" s="6">
        <v>14250.8</v>
      </c>
      <c r="I93" s="6">
        <v>14250.8</v>
      </c>
      <c r="J93" s="6">
        <v>14250.8</v>
      </c>
      <c r="K93" s="6">
        <v>14250.8</v>
      </c>
      <c r="L93" s="6">
        <v>14250.8</v>
      </c>
      <c r="M93" s="6">
        <v>14250.8</v>
      </c>
      <c r="N93" s="6">
        <v>14250.8</v>
      </c>
      <c r="O93" s="6">
        <v>14250.8</v>
      </c>
      <c r="P93" s="14">
        <v>14249.7</v>
      </c>
      <c r="Q93" s="121">
        <f t="shared" si="64"/>
        <v>0.055</v>
      </c>
      <c r="R93" s="6">
        <v>2260.5</v>
      </c>
      <c r="S93" s="6">
        <f t="shared" si="62"/>
        <v>89</v>
      </c>
      <c r="T93" s="51">
        <f t="shared" si="65"/>
        <v>201342</v>
      </c>
      <c r="U93" s="3">
        <f t="shared" si="66"/>
        <v>201343</v>
      </c>
      <c r="V93" s="6">
        <f t="shared" si="67"/>
        <v>129831</v>
      </c>
      <c r="W93" s="6">
        <f t="shared" si="68"/>
        <v>26339</v>
      </c>
      <c r="X93" s="6">
        <f t="shared" si="69"/>
        <v>32946</v>
      </c>
      <c r="Y93" s="6">
        <f t="shared" si="70"/>
        <v>2379</v>
      </c>
      <c r="Z93" s="6">
        <f t="shared" si="71"/>
        <v>8110</v>
      </c>
      <c r="AA93" s="6">
        <f t="shared" si="72"/>
        <v>0</v>
      </c>
      <c r="AB93" s="6">
        <f t="shared" si="73"/>
        <v>1608</v>
      </c>
      <c r="AC93" s="6">
        <f t="shared" si="74"/>
        <v>0</v>
      </c>
      <c r="AD93" s="6">
        <f t="shared" si="75"/>
        <v>0</v>
      </c>
      <c r="AE93" s="6">
        <f t="shared" si="76"/>
        <v>130</v>
      </c>
      <c r="AF93" s="78">
        <v>1979</v>
      </c>
      <c r="AG93" s="2">
        <f t="shared" si="63"/>
        <v>33</v>
      </c>
    </row>
    <row r="94" spans="1:33" ht="12.75">
      <c r="A94" s="10">
        <f t="shared" si="77"/>
        <v>83</v>
      </c>
      <c r="B94" s="19" t="s">
        <v>171</v>
      </c>
      <c r="C94" s="20" t="s">
        <v>172</v>
      </c>
      <c r="D94" s="85">
        <f t="shared" si="61"/>
        <v>12884.5</v>
      </c>
      <c r="E94" s="6">
        <v>12884.5</v>
      </c>
      <c r="F94" s="6">
        <v>12884.5</v>
      </c>
      <c r="G94" s="6">
        <v>12884.5</v>
      </c>
      <c r="H94" s="6">
        <v>12884.5</v>
      </c>
      <c r="I94" s="6">
        <v>12884.5</v>
      </c>
      <c r="J94" s="6">
        <v>12884.5</v>
      </c>
      <c r="K94" s="6">
        <v>12884.5</v>
      </c>
      <c r="L94" s="6">
        <v>12884.5</v>
      </c>
      <c r="M94" s="6">
        <v>12884.5</v>
      </c>
      <c r="N94" s="6">
        <v>12884.5</v>
      </c>
      <c r="O94" s="6">
        <v>12884.5</v>
      </c>
      <c r="P94" s="14">
        <v>12884.5</v>
      </c>
      <c r="Q94" s="121">
        <f t="shared" si="64"/>
        <v>0.05</v>
      </c>
      <c r="R94" s="6">
        <v>1646.1</v>
      </c>
      <c r="S94" s="6">
        <f t="shared" si="62"/>
        <v>111</v>
      </c>
      <c r="T94" s="51">
        <f t="shared" si="65"/>
        <v>183038</v>
      </c>
      <c r="U94" s="3">
        <f t="shared" si="66"/>
        <v>183037</v>
      </c>
      <c r="V94" s="6">
        <f t="shared" si="67"/>
        <v>118028</v>
      </c>
      <c r="W94" s="6">
        <f t="shared" si="68"/>
        <v>23945</v>
      </c>
      <c r="X94" s="6">
        <f t="shared" si="69"/>
        <v>29951</v>
      </c>
      <c r="Y94" s="6">
        <f t="shared" si="70"/>
        <v>2162</v>
      </c>
      <c r="Z94" s="6">
        <f t="shared" si="71"/>
        <v>7372</v>
      </c>
      <c r="AA94" s="6">
        <f t="shared" si="72"/>
        <v>0</v>
      </c>
      <c r="AB94" s="6">
        <f t="shared" si="73"/>
        <v>1461</v>
      </c>
      <c r="AC94" s="6">
        <f t="shared" si="74"/>
        <v>0</v>
      </c>
      <c r="AD94" s="6">
        <f t="shared" si="75"/>
        <v>0</v>
      </c>
      <c r="AE94" s="6">
        <f t="shared" si="76"/>
        <v>118</v>
      </c>
      <c r="AF94" s="78">
        <v>1978</v>
      </c>
      <c r="AG94" s="2">
        <f t="shared" si="63"/>
        <v>34</v>
      </c>
    </row>
    <row r="95" spans="1:33" ht="12.75">
      <c r="A95" s="10">
        <f t="shared" si="77"/>
        <v>84</v>
      </c>
      <c r="B95" s="19" t="s">
        <v>173</v>
      </c>
      <c r="C95" s="20" t="s">
        <v>174</v>
      </c>
      <c r="D95" s="85">
        <f t="shared" si="61"/>
        <v>12906.63</v>
      </c>
      <c r="E95" s="6">
        <v>12906.5</v>
      </c>
      <c r="F95" s="6">
        <v>12906.5</v>
      </c>
      <c r="G95" s="6">
        <v>12906.5</v>
      </c>
      <c r="H95" s="6">
        <v>12906.5</v>
      </c>
      <c r="I95" s="6">
        <v>12906.7</v>
      </c>
      <c r="J95" s="6">
        <v>12906.7</v>
      </c>
      <c r="K95" s="6">
        <v>12906.7</v>
      </c>
      <c r="L95" s="6">
        <v>12906.7</v>
      </c>
      <c r="M95" s="6">
        <v>12906.7</v>
      </c>
      <c r="N95" s="6">
        <v>12906.7</v>
      </c>
      <c r="O95" s="6">
        <v>12906.7</v>
      </c>
      <c r="P95" s="14">
        <v>12906.7</v>
      </c>
      <c r="Q95" s="121">
        <f t="shared" si="64"/>
        <v>0.05</v>
      </c>
      <c r="R95" s="6">
        <v>1603.1</v>
      </c>
      <c r="S95" s="6">
        <f t="shared" si="62"/>
        <v>114</v>
      </c>
      <c r="T95" s="51">
        <f t="shared" si="65"/>
        <v>183038</v>
      </c>
      <c r="U95" s="3">
        <f t="shared" si="66"/>
        <v>183037</v>
      </c>
      <c r="V95" s="6">
        <f t="shared" si="67"/>
        <v>118028</v>
      </c>
      <c r="W95" s="6">
        <f t="shared" si="68"/>
        <v>23945</v>
      </c>
      <c r="X95" s="6">
        <f t="shared" si="69"/>
        <v>29951</v>
      </c>
      <c r="Y95" s="6">
        <f t="shared" si="70"/>
        <v>2162</v>
      </c>
      <c r="Z95" s="6">
        <f t="shared" si="71"/>
        <v>7372</v>
      </c>
      <c r="AA95" s="6">
        <f t="shared" si="72"/>
        <v>0</v>
      </c>
      <c r="AB95" s="6">
        <f t="shared" si="73"/>
        <v>1461</v>
      </c>
      <c r="AC95" s="6">
        <f t="shared" si="74"/>
        <v>0</v>
      </c>
      <c r="AD95" s="6">
        <f t="shared" si="75"/>
        <v>0</v>
      </c>
      <c r="AE95" s="6">
        <f t="shared" si="76"/>
        <v>118</v>
      </c>
      <c r="AF95" s="78">
        <v>1978</v>
      </c>
      <c r="AG95" s="2">
        <f t="shared" si="63"/>
        <v>34</v>
      </c>
    </row>
    <row r="96" spans="1:33" ht="12.75">
      <c r="A96" s="10">
        <f t="shared" si="77"/>
        <v>85</v>
      </c>
      <c r="B96" s="19" t="s">
        <v>175</v>
      </c>
      <c r="C96" s="20" t="s">
        <v>176</v>
      </c>
      <c r="D96" s="85">
        <f t="shared" si="61"/>
        <v>24531.8</v>
      </c>
      <c r="E96" s="6">
        <v>24531.8</v>
      </c>
      <c r="F96" s="6">
        <v>24531.8</v>
      </c>
      <c r="G96" s="6">
        <v>24531.8</v>
      </c>
      <c r="H96" s="6">
        <v>24531.8</v>
      </c>
      <c r="I96" s="6">
        <v>24531.8</v>
      </c>
      <c r="J96" s="6">
        <v>24531.8</v>
      </c>
      <c r="K96" s="6">
        <v>24531.8</v>
      </c>
      <c r="L96" s="6">
        <v>24531.8</v>
      </c>
      <c r="M96" s="6">
        <v>24531.8</v>
      </c>
      <c r="N96" s="6">
        <v>24531.8</v>
      </c>
      <c r="O96" s="6">
        <v>24531.8</v>
      </c>
      <c r="P96" s="14">
        <v>24531.75</v>
      </c>
      <c r="Q96" s="6">
        <f t="shared" si="64"/>
        <v>0.094</v>
      </c>
      <c r="R96" s="6">
        <v>4356.4</v>
      </c>
      <c r="S96" s="6">
        <f t="shared" si="62"/>
        <v>79</v>
      </c>
      <c r="T96" s="51">
        <f t="shared" si="65"/>
        <v>344111</v>
      </c>
      <c r="U96" s="3">
        <f t="shared" si="66"/>
        <v>344110</v>
      </c>
      <c r="V96" s="6">
        <f t="shared" si="67"/>
        <v>221892</v>
      </c>
      <c r="W96" s="6">
        <f t="shared" si="68"/>
        <v>45016</v>
      </c>
      <c r="X96" s="6">
        <f t="shared" si="69"/>
        <v>56308</v>
      </c>
      <c r="Y96" s="6">
        <f t="shared" si="70"/>
        <v>4065</v>
      </c>
      <c r="Z96" s="6">
        <f t="shared" si="71"/>
        <v>13860</v>
      </c>
      <c r="AA96" s="6">
        <f t="shared" si="72"/>
        <v>0</v>
      </c>
      <c r="AB96" s="6">
        <f t="shared" si="73"/>
        <v>2747</v>
      </c>
      <c r="AC96" s="6">
        <f t="shared" si="74"/>
        <v>0</v>
      </c>
      <c r="AD96" s="6">
        <f t="shared" si="75"/>
        <v>0</v>
      </c>
      <c r="AE96" s="6">
        <f t="shared" si="76"/>
        <v>222</v>
      </c>
      <c r="AF96" s="78">
        <v>1977</v>
      </c>
      <c r="AG96" s="2">
        <f t="shared" si="63"/>
        <v>35</v>
      </c>
    </row>
    <row r="97" spans="1:33" ht="12.75">
      <c r="A97" s="10">
        <f t="shared" si="77"/>
        <v>86</v>
      </c>
      <c r="B97" s="19" t="s">
        <v>177</v>
      </c>
      <c r="C97" s="20" t="s">
        <v>178</v>
      </c>
      <c r="D97" s="85">
        <f t="shared" si="61"/>
        <v>13426.4</v>
      </c>
      <c r="E97" s="6">
        <v>13426.4</v>
      </c>
      <c r="F97" s="6">
        <v>13426.4</v>
      </c>
      <c r="G97" s="6">
        <v>13426.4</v>
      </c>
      <c r="H97" s="6">
        <v>13426.4</v>
      </c>
      <c r="I97" s="6">
        <v>13426.4</v>
      </c>
      <c r="J97" s="6">
        <v>13426.4</v>
      </c>
      <c r="K97" s="6">
        <v>13426.4</v>
      </c>
      <c r="L97" s="6">
        <v>13426.4</v>
      </c>
      <c r="M97" s="6">
        <v>13426.4</v>
      </c>
      <c r="N97" s="6">
        <v>13426.4</v>
      </c>
      <c r="O97" s="6">
        <v>13426.4</v>
      </c>
      <c r="P97" s="14">
        <v>13426.4</v>
      </c>
      <c r="Q97" s="6">
        <f t="shared" si="64"/>
        <v>0.052</v>
      </c>
      <c r="R97" s="6">
        <v>1726</v>
      </c>
      <c r="S97" s="6">
        <f t="shared" si="62"/>
        <v>110</v>
      </c>
      <c r="T97" s="51">
        <f t="shared" si="65"/>
        <v>190359</v>
      </c>
      <c r="U97" s="3">
        <f t="shared" si="66"/>
        <v>190358</v>
      </c>
      <c r="V97" s="6">
        <f t="shared" si="67"/>
        <v>122748</v>
      </c>
      <c r="W97" s="6">
        <f t="shared" si="68"/>
        <v>24902</v>
      </c>
      <c r="X97" s="6">
        <f t="shared" si="69"/>
        <v>31149</v>
      </c>
      <c r="Y97" s="6">
        <f t="shared" si="70"/>
        <v>2249</v>
      </c>
      <c r="Z97" s="6">
        <f t="shared" si="71"/>
        <v>7667</v>
      </c>
      <c r="AA97" s="6">
        <f t="shared" si="72"/>
        <v>0</v>
      </c>
      <c r="AB97" s="6">
        <f t="shared" si="73"/>
        <v>1520</v>
      </c>
      <c r="AC97" s="6">
        <f t="shared" si="74"/>
        <v>0</v>
      </c>
      <c r="AD97" s="6">
        <f t="shared" si="75"/>
        <v>0</v>
      </c>
      <c r="AE97" s="6">
        <f t="shared" si="76"/>
        <v>123</v>
      </c>
      <c r="AF97" s="78">
        <v>1979</v>
      </c>
      <c r="AG97" s="2">
        <f t="shared" si="63"/>
        <v>33</v>
      </c>
    </row>
    <row r="98" spans="1:33" ht="12.75">
      <c r="A98" s="10">
        <f t="shared" si="77"/>
        <v>87</v>
      </c>
      <c r="B98" s="19" t="s">
        <v>179</v>
      </c>
      <c r="C98" s="20" t="s">
        <v>180</v>
      </c>
      <c r="D98" s="85">
        <f t="shared" si="61"/>
        <v>9356.32</v>
      </c>
      <c r="E98" s="6">
        <v>9356.32</v>
      </c>
      <c r="F98" s="6">
        <v>9356.32</v>
      </c>
      <c r="G98" s="6">
        <v>9356.32</v>
      </c>
      <c r="H98" s="6">
        <v>9356.32</v>
      </c>
      <c r="I98" s="6">
        <v>9356.32</v>
      </c>
      <c r="J98" s="6">
        <v>9356.32</v>
      </c>
      <c r="K98" s="6">
        <v>9356.32</v>
      </c>
      <c r="L98" s="6">
        <v>9356.32</v>
      </c>
      <c r="M98" s="6">
        <v>9356.32</v>
      </c>
      <c r="N98" s="6">
        <v>9356.32</v>
      </c>
      <c r="O98" s="6">
        <v>9356.32</v>
      </c>
      <c r="P98" s="14">
        <v>9356.32</v>
      </c>
      <c r="Q98" s="6">
        <f t="shared" si="64"/>
        <v>0.036</v>
      </c>
      <c r="R98" s="6">
        <v>1071.3</v>
      </c>
      <c r="S98" s="6">
        <f t="shared" si="62"/>
        <v>123</v>
      </c>
      <c r="T98" s="51">
        <f t="shared" si="65"/>
        <v>131787</v>
      </c>
      <c r="U98" s="3">
        <f t="shared" si="66"/>
        <v>131787</v>
      </c>
      <c r="V98" s="6">
        <f t="shared" si="67"/>
        <v>84980</v>
      </c>
      <c r="W98" s="6">
        <f t="shared" si="68"/>
        <v>17240</v>
      </c>
      <c r="X98" s="6">
        <f t="shared" si="69"/>
        <v>21565</v>
      </c>
      <c r="Y98" s="6">
        <f t="shared" si="70"/>
        <v>1557</v>
      </c>
      <c r="Z98" s="6">
        <f t="shared" si="71"/>
        <v>5308</v>
      </c>
      <c r="AA98" s="6">
        <f t="shared" si="72"/>
        <v>0</v>
      </c>
      <c r="AB98" s="6">
        <f t="shared" si="73"/>
        <v>1052</v>
      </c>
      <c r="AC98" s="6">
        <f t="shared" si="74"/>
        <v>0</v>
      </c>
      <c r="AD98" s="6">
        <f t="shared" si="75"/>
        <v>0</v>
      </c>
      <c r="AE98" s="6">
        <f t="shared" si="76"/>
        <v>85</v>
      </c>
      <c r="AF98" s="78">
        <v>1977</v>
      </c>
      <c r="AG98" s="2">
        <f t="shared" si="63"/>
        <v>35</v>
      </c>
    </row>
    <row r="99" spans="1:33" ht="12.75">
      <c r="A99" s="10">
        <f t="shared" si="77"/>
        <v>88</v>
      </c>
      <c r="B99" s="19" t="s">
        <v>181</v>
      </c>
      <c r="C99" s="20" t="s">
        <v>182</v>
      </c>
      <c r="D99" s="85">
        <f t="shared" si="61"/>
        <v>24540.94</v>
      </c>
      <c r="E99" s="6">
        <v>24534.93</v>
      </c>
      <c r="F99" s="6">
        <v>24534.93</v>
      </c>
      <c r="G99" s="6">
        <v>24534.13</v>
      </c>
      <c r="H99" s="6">
        <v>24543.13</v>
      </c>
      <c r="I99" s="6">
        <v>24543.13</v>
      </c>
      <c r="J99" s="6">
        <v>24543.03</v>
      </c>
      <c r="K99" s="6">
        <v>24543.03</v>
      </c>
      <c r="L99" s="6">
        <v>24543.03</v>
      </c>
      <c r="M99" s="6">
        <v>24543.03</v>
      </c>
      <c r="N99" s="6">
        <v>24543.03</v>
      </c>
      <c r="O99" s="6">
        <v>24543.03</v>
      </c>
      <c r="P99" s="14">
        <v>24542.83</v>
      </c>
      <c r="Q99" s="6">
        <f t="shared" si="64"/>
        <v>0.094</v>
      </c>
      <c r="R99" s="6">
        <v>3572.7</v>
      </c>
      <c r="S99" s="6">
        <f t="shared" si="62"/>
        <v>96</v>
      </c>
      <c r="T99" s="51">
        <f t="shared" si="65"/>
        <v>344111</v>
      </c>
      <c r="U99" s="3">
        <f t="shared" si="66"/>
        <v>344110</v>
      </c>
      <c r="V99" s="6">
        <f t="shared" si="67"/>
        <v>221892</v>
      </c>
      <c r="W99" s="6">
        <f t="shared" si="68"/>
        <v>45016</v>
      </c>
      <c r="X99" s="6">
        <f t="shared" si="69"/>
        <v>56308</v>
      </c>
      <c r="Y99" s="6">
        <f t="shared" si="70"/>
        <v>4065</v>
      </c>
      <c r="Z99" s="6">
        <f t="shared" si="71"/>
        <v>13860</v>
      </c>
      <c r="AA99" s="6">
        <f t="shared" si="72"/>
        <v>0</v>
      </c>
      <c r="AB99" s="6">
        <f t="shared" si="73"/>
        <v>2747</v>
      </c>
      <c r="AC99" s="6">
        <f t="shared" si="74"/>
        <v>0</v>
      </c>
      <c r="AD99" s="6">
        <f t="shared" si="75"/>
        <v>0</v>
      </c>
      <c r="AE99" s="6">
        <f t="shared" si="76"/>
        <v>222</v>
      </c>
      <c r="AF99" s="78">
        <v>1977</v>
      </c>
      <c r="AG99" s="2">
        <f t="shared" si="63"/>
        <v>35</v>
      </c>
    </row>
    <row r="100" spans="1:33" ht="12.75">
      <c r="A100" s="10">
        <f t="shared" si="77"/>
        <v>89</v>
      </c>
      <c r="B100" s="19" t="s">
        <v>183</v>
      </c>
      <c r="C100" s="20" t="s">
        <v>184</v>
      </c>
      <c r="D100" s="85">
        <f t="shared" si="61"/>
        <v>12750.36</v>
      </c>
      <c r="E100" s="6">
        <v>12750.36</v>
      </c>
      <c r="F100" s="6">
        <v>12750.36</v>
      </c>
      <c r="G100" s="6">
        <v>12750.36</v>
      </c>
      <c r="H100" s="6">
        <v>12750.76</v>
      </c>
      <c r="I100" s="6">
        <v>12750.76</v>
      </c>
      <c r="J100" s="6">
        <v>12750.76</v>
      </c>
      <c r="K100" s="6">
        <v>12750.36</v>
      </c>
      <c r="L100" s="6">
        <v>12750.36</v>
      </c>
      <c r="M100" s="6">
        <v>12750.36</v>
      </c>
      <c r="N100" s="6">
        <v>12750.36</v>
      </c>
      <c r="O100" s="6">
        <v>12750.38</v>
      </c>
      <c r="P100" s="14">
        <v>12749.18</v>
      </c>
      <c r="Q100" s="6">
        <f t="shared" si="64"/>
        <v>0.049</v>
      </c>
      <c r="R100" s="6">
        <v>1431</v>
      </c>
      <c r="S100" s="6">
        <f t="shared" si="62"/>
        <v>125</v>
      </c>
      <c r="T100" s="51">
        <f t="shared" si="65"/>
        <v>179377</v>
      </c>
      <c r="U100" s="3">
        <f t="shared" si="66"/>
        <v>179377</v>
      </c>
      <c r="V100" s="6">
        <f t="shared" si="67"/>
        <v>115667</v>
      </c>
      <c r="W100" s="6">
        <f t="shared" si="68"/>
        <v>23466</v>
      </c>
      <c r="X100" s="6">
        <f t="shared" si="69"/>
        <v>29352</v>
      </c>
      <c r="Y100" s="6">
        <f t="shared" si="70"/>
        <v>2119</v>
      </c>
      <c r="Z100" s="6">
        <f t="shared" si="71"/>
        <v>7225</v>
      </c>
      <c r="AA100" s="6">
        <f t="shared" si="72"/>
        <v>0</v>
      </c>
      <c r="AB100" s="6">
        <f t="shared" si="73"/>
        <v>1432</v>
      </c>
      <c r="AC100" s="6">
        <f t="shared" si="74"/>
        <v>0</v>
      </c>
      <c r="AD100" s="6">
        <f t="shared" si="75"/>
        <v>0</v>
      </c>
      <c r="AE100" s="6">
        <f t="shared" si="76"/>
        <v>116</v>
      </c>
      <c r="AF100" s="78">
        <v>1977</v>
      </c>
      <c r="AG100" s="2">
        <f t="shared" si="63"/>
        <v>35</v>
      </c>
    </row>
    <row r="101" spans="1:31" s="30" customFormat="1" ht="24.75" customHeight="1">
      <c r="A101" s="132" t="s">
        <v>207</v>
      </c>
      <c r="B101" s="132"/>
      <c r="C101" s="132"/>
      <c r="D101" s="29">
        <f>SUM(D78:D100)</f>
        <v>260124.09000000003</v>
      </c>
      <c r="E101" s="29">
        <f aca="true" t="shared" si="78" ref="E101:R101">SUM(E78:E100)</f>
        <v>259907.68</v>
      </c>
      <c r="F101" s="29">
        <f t="shared" si="78"/>
        <v>260033.18</v>
      </c>
      <c r="G101" s="29">
        <f t="shared" si="78"/>
        <v>260119.08000000002</v>
      </c>
      <c r="H101" s="29">
        <f t="shared" si="78"/>
        <v>260130.67999999996</v>
      </c>
      <c r="I101" s="29">
        <f t="shared" si="78"/>
        <v>260129.17</v>
      </c>
      <c r="J101" s="29">
        <f t="shared" si="78"/>
        <v>260173.67</v>
      </c>
      <c r="K101" s="29">
        <f aca="true" t="shared" si="79" ref="K101:P101">SUM(K78:K100)</f>
        <v>260173.07</v>
      </c>
      <c r="L101" s="29">
        <f t="shared" si="79"/>
        <v>260173.27000000002</v>
      </c>
      <c r="M101" s="29">
        <f t="shared" si="79"/>
        <v>260172.77000000002</v>
      </c>
      <c r="N101" s="29">
        <f t="shared" si="79"/>
        <v>260172.90999999997</v>
      </c>
      <c r="O101" s="29">
        <f t="shared" si="79"/>
        <v>260130.63</v>
      </c>
      <c r="P101" s="29">
        <f t="shared" si="79"/>
        <v>260172.88</v>
      </c>
      <c r="Q101" s="29">
        <f t="shared" si="78"/>
        <v>1.0000000000000002</v>
      </c>
      <c r="R101" s="55">
        <f t="shared" si="78"/>
        <v>35816</v>
      </c>
      <c r="S101" s="67">
        <f t="shared" si="62"/>
        <v>102</v>
      </c>
      <c r="T101" s="89">
        <v>3660755</v>
      </c>
      <c r="U101" s="57">
        <f>SUM(U78:U100)</f>
        <v>3660755</v>
      </c>
      <c r="V101" s="57">
        <f aca="true" t="shared" si="80" ref="V101:AE101">SUM(V78:V100)</f>
        <v>2360556</v>
      </c>
      <c r="W101" s="57">
        <f t="shared" si="80"/>
        <v>478893</v>
      </c>
      <c r="X101" s="57">
        <f t="shared" si="80"/>
        <v>599022</v>
      </c>
      <c r="Y101" s="57">
        <f t="shared" si="80"/>
        <v>43246</v>
      </c>
      <c r="Z101" s="57">
        <f t="shared" si="80"/>
        <v>147446</v>
      </c>
      <c r="AA101" s="57">
        <f t="shared" si="80"/>
        <v>0</v>
      </c>
      <c r="AB101" s="57">
        <f t="shared" si="80"/>
        <v>29227</v>
      </c>
      <c r="AC101" s="57">
        <f t="shared" si="80"/>
        <v>0</v>
      </c>
      <c r="AD101" s="57">
        <f t="shared" si="80"/>
        <v>0</v>
      </c>
      <c r="AE101" s="65">
        <f t="shared" si="80"/>
        <v>2365</v>
      </c>
    </row>
    <row r="102" spans="1:31" s="32" customFormat="1" ht="26.25" customHeight="1">
      <c r="A102" s="123" t="s">
        <v>185</v>
      </c>
      <c r="B102" s="124"/>
      <c r="C102" s="125"/>
      <c r="D102" s="31">
        <f aca="true" t="shared" si="81" ref="D102:J102">D101+D76+D59+D28</f>
        <v>1032497.04</v>
      </c>
      <c r="E102" s="31">
        <f t="shared" si="81"/>
        <v>1032164.7</v>
      </c>
      <c r="F102" s="31">
        <f t="shared" si="81"/>
        <v>1032276.8899999998</v>
      </c>
      <c r="G102" s="31">
        <f t="shared" si="81"/>
        <v>1032458.44</v>
      </c>
      <c r="H102" s="31">
        <f t="shared" si="81"/>
        <v>1032528.89</v>
      </c>
      <c r="I102" s="31">
        <f t="shared" si="81"/>
        <v>1032528.95</v>
      </c>
      <c r="J102" s="31">
        <f t="shared" si="81"/>
        <v>1032561.49</v>
      </c>
      <c r="K102" s="31">
        <f aca="true" t="shared" si="82" ref="K102:P102">K101+K76+K59+K28</f>
        <v>1032564.19</v>
      </c>
      <c r="L102" s="31">
        <f t="shared" si="82"/>
        <v>1032569.3700000001</v>
      </c>
      <c r="M102" s="31">
        <f t="shared" si="82"/>
        <v>1032568.9299999999</v>
      </c>
      <c r="N102" s="31">
        <f t="shared" si="82"/>
        <v>1032608.76</v>
      </c>
      <c r="O102" s="31">
        <f t="shared" si="82"/>
        <v>1032564.8599999999</v>
      </c>
      <c r="P102" s="31">
        <f t="shared" si="82"/>
        <v>1032568.92</v>
      </c>
      <c r="Q102" s="122"/>
      <c r="R102" s="56">
        <f>R101+R76+R59+R28</f>
        <v>137388.5</v>
      </c>
      <c r="S102" s="68">
        <f t="shared" si="62"/>
        <v>105</v>
      </c>
      <c r="T102" s="61">
        <f aca="true" t="shared" si="83" ref="T102:AE102">T101+T76+T59+T28</f>
        <v>14410666</v>
      </c>
      <c r="U102" s="58">
        <f t="shared" si="83"/>
        <v>14410666</v>
      </c>
      <c r="V102" s="58">
        <f t="shared" si="83"/>
        <v>9631393</v>
      </c>
      <c r="W102" s="58">
        <f t="shared" si="83"/>
        <v>1951979</v>
      </c>
      <c r="X102" s="58">
        <f t="shared" si="83"/>
        <v>2373281</v>
      </c>
      <c r="Y102" s="58">
        <f t="shared" si="83"/>
        <v>90223</v>
      </c>
      <c r="Z102" s="58">
        <f t="shared" si="83"/>
        <v>282611</v>
      </c>
      <c r="AA102" s="58">
        <f t="shared" si="83"/>
        <v>12622</v>
      </c>
      <c r="AB102" s="58">
        <f t="shared" si="83"/>
        <v>61433</v>
      </c>
      <c r="AC102" s="58">
        <f t="shared" si="83"/>
        <v>0</v>
      </c>
      <c r="AD102" s="58">
        <f t="shared" si="83"/>
        <v>0</v>
      </c>
      <c r="AE102" s="61">
        <f t="shared" si="83"/>
        <v>7124</v>
      </c>
    </row>
    <row r="103" spans="1:4" ht="12" hidden="1">
      <c r="A103" s="33" t="s">
        <v>186</v>
      </c>
      <c r="B103" s="34"/>
      <c r="C103" s="33"/>
      <c r="D103" s="39"/>
    </row>
    <row r="104" spans="1:4" s="35" customFormat="1" ht="12" hidden="1">
      <c r="A104" s="126" t="s">
        <v>187</v>
      </c>
      <c r="B104" s="127"/>
      <c r="C104" s="128"/>
      <c r="D104" s="40"/>
    </row>
    <row r="105" spans="1:21" ht="12">
      <c r="A105" s="36"/>
      <c r="B105" s="37"/>
      <c r="C105" s="36"/>
      <c r="D105" s="36"/>
      <c r="F105" s="38"/>
      <c r="G105" s="38"/>
      <c r="I105" s="38"/>
      <c r="T105" s="38"/>
      <c r="U105" s="62"/>
    </row>
    <row r="106" spans="1:21" ht="12">
      <c r="A106" s="83" t="s">
        <v>218</v>
      </c>
      <c r="B106" s="37"/>
      <c r="C106" s="36"/>
      <c r="D106" s="36"/>
      <c r="H106" s="38"/>
      <c r="S106" s="83" t="s">
        <v>218</v>
      </c>
      <c r="T106" s="83"/>
      <c r="U106" s="84">
        <f>U6+U11+U17+U43+U44+U45+U62+U67+U69+U81+U85+U86+U88</f>
        <v>2243748</v>
      </c>
    </row>
    <row r="107" spans="1:21" ht="12">
      <c r="A107" s="83" t="s">
        <v>219</v>
      </c>
      <c r="B107" s="37"/>
      <c r="C107" s="36"/>
      <c r="D107" s="36"/>
      <c r="H107" s="38"/>
      <c r="S107" s="83" t="s">
        <v>219</v>
      </c>
      <c r="T107" s="83"/>
      <c r="U107" s="84">
        <f>U102-U106</f>
        <v>12166918</v>
      </c>
    </row>
    <row r="108" spans="1:21" ht="12">
      <c r="A108" s="36"/>
      <c r="B108" s="37"/>
      <c r="C108" s="36"/>
      <c r="D108" s="36"/>
      <c r="H108" s="38"/>
      <c r="U108" s="62"/>
    </row>
    <row r="109" spans="1:31" ht="12">
      <c r="A109" s="36"/>
      <c r="B109" s="37"/>
      <c r="C109" s="36"/>
      <c r="D109" s="36"/>
      <c r="H109" s="38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1:20" ht="12">
      <c r="A110" s="36"/>
      <c r="B110" s="69" t="s">
        <v>211</v>
      </c>
      <c r="C110" s="36"/>
      <c r="D110" s="36"/>
      <c r="T110" s="62"/>
    </row>
    <row r="111" spans="1:4" ht="12">
      <c r="A111" s="36"/>
      <c r="B111" s="37" t="s">
        <v>212</v>
      </c>
      <c r="C111" s="36"/>
      <c r="D111" s="36"/>
    </row>
    <row r="112" spans="1:4" ht="12">
      <c r="A112" s="36"/>
      <c r="B112" s="37"/>
      <c r="C112" s="36"/>
      <c r="D112" s="36"/>
    </row>
  </sheetData>
  <sheetProtection/>
  <mergeCells count="10">
    <mergeCell ref="B5:C5"/>
    <mergeCell ref="A28:C28"/>
    <mergeCell ref="B29:C29"/>
    <mergeCell ref="B59:C59"/>
    <mergeCell ref="A102:C102"/>
    <mergeCell ref="A104:C104"/>
    <mergeCell ref="B60:C60"/>
    <mergeCell ref="A76:C76"/>
    <mergeCell ref="B77:C77"/>
    <mergeCell ref="A101:C101"/>
  </mergeCells>
  <printOptions/>
  <pageMargins left="1.04" right="0.43" top="0.24" bottom="0.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D1:T16384"/>
    </sheetView>
  </sheetViews>
  <sheetFormatPr defaultColWidth="12.125" defaultRowHeight="12.75"/>
  <cols>
    <col min="1" max="1" width="4.125" style="2" customWidth="1"/>
    <col min="2" max="2" width="5.875" style="1" customWidth="1"/>
    <col min="3" max="3" width="17.875" style="2" customWidth="1"/>
    <col min="4" max="4" width="10.875" style="2" hidden="1" customWidth="1"/>
    <col min="5" max="6" width="11.00390625" style="2" hidden="1" customWidth="1"/>
    <col min="7" max="8" width="11.25390625" style="2" hidden="1" customWidth="1"/>
    <col min="9" max="9" width="11.125" style="2" hidden="1" customWidth="1"/>
    <col min="10" max="16" width="11.375" style="2" hidden="1" customWidth="1"/>
    <col min="17" max="17" width="7.125" style="2" hidden="1" customWidth="1"/>
    <col min="18" max="18" width="9.875" style="2" hidden="1" customWidth="1"/>
    <col min="19" max="19" width="10.25390625" style="2" hidden="1" customWidth="1"/>
    <col min="20" max="20" width="11.375" style="2" hidden="1" customWidth="1"/>
    <col min="21" max="21" width="10.25390625" style="2" customWidth="1"/>
    <col min="22" max="22" width="11.75390625" style="2" customWidth="1"/>
    <col min="23" max="23" width="9.125" style="2" customWidth="1"/>
    <col min="24" max="24" width="9.875" style="2" customWidth="1"/>
    <col min="25" max="25" width="10.375" style="2" customWidth="1"/>
    <col min="26" max="26" width="8.875" style="2" customWidth="1"/>
    <col min="27" max="27" width="8.00390625" style="2" customWidth="1"/>
    <col min="28" max="28" width="10.75390625" style="2" customWidth="1"/>
    <col min="29" max="29" width="8.75390625" style="2" customWidth="1"/>
    <col min="30" max="30" width="7.125" style="2" customWidth="1"/>
    <col min="31" max="31" width="9.00390625" style="2" customWidth="1"/>
    <col min="32" max="16384" width="12.125" style="2" customWidth="1"/>
  </cols>
  <sheetData>
    <row r="1" spans="1:24" ht="16.5" customHeight="1">
      <c r="A1" s="70" t="s">
        <v>234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6.5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2" ht="16.5" customHeight="1">
      <c r="A3" s="102"/>
      <c r="B3" s="103"/>
      <c r="C3" s="108"/>
      <c r="U3" s="96"/>
      <c r="V3" s="138" t="s">
        <v>224</v>
      </c>
      <c r="W3" s="139"/>
      <c r="X3" s="98"/>
      <c r="Y3" s="98"/>
      <c r="Z3" s="98"/>
      <c r="AA3" s="98"/>
      <c r="AB3" s="98"/>
      <c r="AC3" s="98"/>
      <c r="AD3" s="98"/>
      <c r="AE3" s="98"/>
      <c r="AF3" s="4"/>
    </row>
    <row r="4" spans="1:32" ht="72.75" customHeight="1">
      <c r="A4" s="105"/>
      <c r="B4" s="106"/>
      <c r="C4" s="107"/>
      <c r="D4" s="41" t="s">
        <v>232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221</v>
      </c>
      <c r="L4" s="5" t="s">
        <v>222</v>
      </c>
      <c r="M4" s="5" t="s">
        <v>223</v>
      </c>
      <c r="N4" s="5" t="s">
        <v>228</v>
      </c>
      <c r="O4" s="5" t="s">
        <v>229</v>
      </c>
      <c r="P4" s="5" t="s">
        <v>230</v>
      </c>
      <c r="Q4" s="6" t="s">
        <v>188</v>
      </c>
      <c r="R4" s="66" t="s">
        <v>213</v>
      </c>
      <c r="S4" s="66" t="s">
        <v>210</v>
      </c>
      <c r="T4" s="93" t="s">
        <v>201</v>
      </c>
      <c r="U4" s="97" t="s">
        <v>200</v>
      </c>
      <c r="V4" s="94" t="s">
        <v>198</v>
      </c>
      <c r="W4" s="43" t="s">
        <v>189</v>
      </c>
      <c r="X4" s="42" t="s">
        <v>190</v>
      </c>
      <c r="Y4" s="42" t="s">
        <v>214</v>
      </c>
      <c r="Z4" s="42" t="s">
        <v>192</v>
      </c>
      <c r="AA4" s="42" t="s">
        <v>193</v>
      </c>
      <c r="AB4" s="42" t="s">
        <v>194</v>
      </c>
      <c r="AC4" s="42" t="s">
        <v>195</v>
      </c>
      <c r="AD4" s="42" t="s">
        <v>196</v>
      </c>
      <c r="AE4" s="42" t="s">
        <v>197</v>
      </c>
      <c r="AF4" s="6" t="s">
        <v>199</v>
      </c>
    </row>
    <row r="5" spans="1:32" s="9" customFormat="1" ht="20.25" customHeight="1">
      <c r="A5" s="100"/>
      <c r="B5" s="133" t="s">
        <v>204</v>
      </c>
      <c r="C5" s="134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  <c r="U5" s="95">
        <f>SUM(V5:AF5)</f>
        <v>5902946</v>
      </c>
      <c r="V5" s="64">
        <v>3356749</v>
      </c>
      <c r="W5" s="64">
        <v>680064</v>
      </c>
      <c r="X5" s="64">
        <v>779888</v>
      </c>
      <c r="Y5" s="64">
        <v>297707</v>
      </c>
      <c r="Z5" s="64">
        <v>154682</v>
      </c>
      <c r="AA5" s="64">
        <v>8183</v>
      </c>
      <c r="AB5" s="64">
        <v>273277</v>
      </c>
      <c r="AC5" s="64">
        <v>27429</v>
      </c>
      <c r="AD5" s="64">
        <v>0</v>
      </c>
      <c r="AE5" s="64">
        <v>319325</v>
      </c>
      <c r="AF5" s="90">
        <f>T28-SUM(V5:AE5)</f>
        <v>5642</v>
      </c>
    </row>
    <row r="6" spans="1:32" ht="12" customHeight="1">
      <c r="A6" s="10">
        <v>1</v>
      </c>
      <c r="B6" s="11" t="s">
        <v>6</v>
      </c>
      <c r="C6" s="12" t="s">
        <v>7</v>
      </c>
      <c r="D6" s="12">
        <f>ROUND(((E6+F6+G6+H6+I6+J6+K6+L6+M6+N6+O6+P6)/12),2)</f>
        <v>60147.2</v>
      </c>
      <c r="E6" s="6">
        <v>60146.3</v>
      </c>
      <c r="F6" s="6">
        <v>60146.3</v>
      </c>
      <c r="G6" s="6">
        <v>60146.3</v>
      </c>
      <c r="H6" s="6">
        <v>60146.3</v>
      </c>
      <c r="I6" s="6">
        <v>60146.3</v>
      </c>
      <c r="J6" s="6">
        <v>60147.2</v>
      </c>
      <c r="K6" s="6">
        <v>60147.2</v>
      </c>
      <c r="L6" s="6">
        <v>60147.4</v>
      </c>
      <c r="M6" s="6">
        <v>60147.9</v>
      </c>
      <c r="N6" s="6">
        <v>60148.4</v>
      </c>
      <c r="O6" s="14">
        <v>60148.4</v>
      </c>
      <c r="P6" s="6">
        <v>60148.4</v>
      </c>
      <c r="Q6" s="6">
        <f aca="true" t="shared" si="0" ref="Q6:Q27">ROUND((D6/$D$28),3)</f>
        <v>0.208</v>
      </c>
      <c r="R6" s="6">
        <v>25593</v>
      </c>
      <c r="S6" s="6">
        <f>ROUND((U6/R6),0)</f>
        <v>48</v>
      </c>
      <c r="T6" s="45">
        <f>ROUND((Q6*$T$28),0)</f>
        <v>1227813</v>
      </c>
      <c r="U6" s="82">
        <f>SUM(V6:AF6)</f>
        <v>1227814</v>
      </c>
      <c r="V6" s="6">
        <f>ROUND(($V$5/$U$5*T6),0)</f>
        <v>698204</v>
      </c>
      <c r="W6" s="6">
        <f>ROUND(($W$5/$U$5*T6),0)</f>
        <v>141453</v>
      </c>
      <c r="X6" s="6">
        <f>ROUND(($X$5/$U$5*T6),0)</f>
        <v>162217</v>
      </c>
      <c r="Y6" s="6">
        <f>ROUND(($Y$5/$U$5*T6),0)</f>
        <v>61923</v>
      </c>
      <c r="Z6" s="6">
        <f>ROUND(($Z$5/$U$5*T6),0)</f>
        <v>32174</v>
      </c>
      <c r="AA6" s="6">
        <f>ROUND(($AA$5/$U$5*T6),0)</f>
        <v>1702</v>
      </c>
      <c r="AB6" s="6">
        <f>ROUND(($AB$5/$U$5*T6),0)</f>
        <v>56842</v>
      </c>
      <c r="AC6" s="6">
        <f>ROUND(($AC$5/$U$5*T6),0)</f>
        <v>5705</v>
      </c>
      <c r="AD6" s="6">
        <f>ROUND(($AD$5/$U$5*T6),0)</f>
        <v>0</v>
      </c>
      <c r="AE6" s="6">
        <f>ROUND(($AE$5/$U$5*T6),0)</f>
        <v>66420</v>
      </c>
      <c r="AF6" s="6">
        <f>ROUND(($AF$5/$U$5*T6),0)</f>
        <v>1174</v>
      </c>
    </row>
    <row r="7" spans="1:32" ht="15.75" customHeight="1">
      <c r="A7" s="10">
        <f aca="true" t="shared" si="1" ref="A7:A16">A6+1</f>
        <v>2</v>
      </c>
      <c r="B7" s="11" t="s">
        <v>8</v>
      </c>
      <c r="C7" s="12" t="s">
        <v>9</v>
      </c>
      <c r="D7" s="12">
        <f aca="true" t="shared" si="2" ref="D7:D27">ROUND(((E7+F7+G7+H7+I7+J7+K7+L7+M7+N7+O7+P7)/12),2)</f>
        <v>22764.75</v>
      </c>
      <c r="E7" s="6">
        <v>22766.01</v>
      </c>
      <c r="F7" s="6">
        <v>22765.02</v>
      </c>
      <c r="G7" s="6">
        <v>22765.02</v>
      </c>
      <c r="H7" s="6">
        <v>22765.02</v>
      </c>
      <c r="I7" s="6">
        <v>22765.02</v>
      </c>
      <c r="J7" s="6">
        <v>22764.42</v>
      </c>
      <c r="K7" s="6">
        <v>22764.42</v>
      </c>
      <c r="L7" s="6">
        <v>22764.42</v>
      </c>
      <c r="M7" s="6">
        <v>22764.42</v>
      </c>
      <c r="N7" s="6">
        <v>22764.42</v>
      </c>
      <c r="O7" s="14">
        <v>22764.42</v>
      </c>
      <c r="P7" s="6">
        <v>22764.42</v>
      </c>
      <c r="Q7" s="6">
        <f t="shared" si="0"/>
        <v>0.079</v>
      </c>
      <c r="R7" s="6">
        <v>35460</v>
      </c>
      <c r="S7" s="6">
        <f aca="true" t="shared" si="3" ref="S7:S27">ROUND((U7/R7),0)</f>
        <v>13</v>
      </c>
      <c r="T7" s="45">
        <f aca="true" t="shared" si="4" ref="T7:T27">ROUND((Q7*$T$28),0)</f>
        <v>466333</v>
      </c>
      <c r="U7" s="3">
        <f aca="true" t="shared" si="5" ref="U7:U27">SUM(V7:AF7)</f>
        <v>466333</v>
      </c>
      <c r="V7" s="6">
        <f aca="true" t="shared" si="6" ref="V7:V27">ROUND(($V$5/$U$5*T7),0)</f>
        <v>265183</v>
      </c>
      <c r="W7" s="6">
        <f aca="true" t="shared" si="7" ref="W7:W27">ROUND(($W$5/$U$5*T7),0)</f>
        <v>53725</v>
      </c>
      <c r="X7" s="6">
        <f aca="true" t="shared" si="8" ref="X7:X27">ROUND(($X$5/$U$5*T7),0)</f>
        <v>61611</v>
      </c>
      <c r="Y7" s="6">
        <f aca="true" t="shared" si="9" ref="Y7:Y27">ROUND(($Y$5/$U$5*T7),0)</f>
        <v>23519</v>
      </c>
      <c r="Z7" s="6">
        <f aca="true" t="shared" si="10" ref="Z7:Z27">ROUND(($Z$5/$U$5*T7),0)</f>
        <v>12220</v>
      </c>
      <c r="AA7" s="6">
        <f aca="true" t="shared" si="11" ref="AA7:AA27">ROUND(($AA$5/$U$5*T7),0)</f>
        <v>646</v>
      </c>
      <c r="AB7" s="6">
        <f aca="true" t="shared" si="12" ref="AB7:AB27">ROUND(($AB$5/$U$5*T7),0)</f>
        <v>21589</v>
      </c>
      <c r="AC7" s="6">
        <f aca="true" t="shared" si="13" ref="AC7:AC27">ROUND(($AC$5/$U$5*T7),0)</f>
        <v>2167</v>
      </c>
      <c r="AD7" s="6">
        <f aca="true" t="shared" si="14" ref="AD7:AD27">ROUND(($AD$5/$U$5*T7),0)</f>
        <v>0</v>
      </c>
      <c r="AE7" s="6">
        <f aca="true" t="shared" si="15" ref="AE7:AE27">ROUND(($AE$5/$U$5*T7),0)</f>
        <v>25227</v>
      </c>
      <c r="AF7" s="6">
        <f aca="true" t="shared" si="16" ref="AF7:AF27">ROUND(($AF$5/$U$5*T7),0)</f>
        <v>446</v>
      </c>
    </row>
    <row r="8" spans="1:32" ht="12.75">
      <c r="A8" s="10">
        <f t="shared" si="1"/>
        <v>3</v>
      </c>
      <c r="B8" s="11" t="s">
        <v>10</v>
      </c>
      <c r="C8" s="12" t="s">
        <v>11</v>
      </c>
      <c r="D8" s="12">
        <f t="shared" si="2"/>
        <v>3831.84</v>
      </c>
      <c r="E8" s="6">
        <v>3838.85</v>
      </c>
      <c r="F8" s="6">
        <v>3839.55</v>
      </c>
      <c r="G8" s="6">
        <v>3839.55</v>
      </c>
      <c r="H8" s="6">
        <v>3840.25</v>
      </c>
      <c r="I8" s="6">
        <v>3840.25</v>
      </c>
      <c r="J8" s="6">
        <v>3840.25</v>
      </c>
      <c r="K8" s="6">
        <v>3840.25</v>
      </c>
      <c r="L8" s="6">
        <v>3820.63</v>
      </c>
      <c r="M8" s="6">
        <v>3820.63</v>
      </c>
      <c r="N8" s="6">
        <v>3820.63</v>
      </c>
      <c r="O8" s="14">
        <v>3820.63</v>
      </c>
      <c r="P8" s="6">
        <v>3820.63</v>
      </c>
      <c r="Q8" s="6">
        <f t="shared" si="0"/>
        <v>0.013</v>
      </c>
      <c r="R8" s="6">
        <v>2027</v>
      </c>
      <c r="S8" s="6">
        <f t="shared" si="3"/>
        <v>38</v>
      </c>
      <c r="T8" s="45">
        <f t="shared" si="4"/>
        <v>76738</v>
      </c>
      <c r="U8" s="3">
        <f t="shared" si="5"/>
        <v>76739</v>
      </c>
      <c r="V8" s="6">
        <f t="shared" si="6"/>
        <v>43638</v>
      </c>
      <c r="W8" s="6">
        <f t="shared" si="7"/>
        <v>8841</v>
      </c>
      <c r="X8" s="6">
        <f t="shared" si="8"/>
        <v>10139</v>
      </c>
      <c r="Y8" s="6">
        <f t="shared" si="9"/>
        <v>3870</v>
      </c>
      <c r="Z8" s="6">
        <f t="shared" si="10"/>
        <v>2011</v>
      </c>
      <c r="AA8" s="6">
        <f t="shared" si="11"/>
        <v>106</v>
      </c>
      <c r="AB8" s="6">
        <f t="shared" si="12"/>
        <v>3553</v>
      </c>
      <c r="AC8" s="6">
        <f t="shared" si="13"/>
        <v>357</v>
      </c>
      <c r="AD8" s="6">
        <f t="shared" si="14"/>
        <v>0</v>
      </c>
      <c r="AE8" s="6">
        <f t="shared" si="15"/>
        <v>4151</v>
      </c>
      <c r="AF8" s="6">
        <f t="shared" si="16"/>
        <v>73</v>
      </c>
    </row>
    <row r="9" spans="1:32" ht="15.75" customHeight="1">
      <c r="A9" s="10">
        <f t="shared" si="1"/>
        <v>4</v>
      </c>
      <c r="B9" s="11" t="s">
        <v>12</v>
      </c>
      <c r="C9" s="12" t="s">
        <v>13</v>
      </c>
      <c r="D9" s="12">
        <f t="shared" si="2"/>
        <v>14333.5</v>
      </c>
      <c r="E9" s="6">
        <v>14333.5</v>
      </c>
      <c r="F9" s="6">
        <v>14333.5</v>
      </c>
      <c r="G9" s="6">
        <v>14333.5</v>
      </c>
      <c r="H9" s="6">
        <v>14333.5</v>
      </c>
      <c r="I9" s="6">
        <v>14333.5</v>
      </c>
      <c r="J9" s="6">
        <v>14333.5</v>
      </c>
      <c r="K9" s="6">
        <v>14333.5</v>
      </c>
      <c r="L9" s="6">
        <v>14333.5</v>
      </c>
      <c r="M9" s="6">
        <v>14333.5</v>
      </c>
      <c r="N9" s="6">
        <v>14333.49</v>
      </c>
      <c r="O9" s="14">
        <v>14333.49</v>
      </c>
      <c r="P9" s="6">
        <v>14333.49</v>
      </c>
      <c r="Q9" s="6">
        <f t="shared" si="0"/>
        <v>0.05</v>
      </c>
      <c r="R9" s="6">
        <v>12615</v>
      </c>
      <c r="S9" s="6">
        <f t="shared" si="3"/>
        <v>23</v>
      </c>
      <c r="T9" s="45">
        <f t="shared" si="4"/>
        <v>295147</v>
      </c>
      <c r="U9" s="3">
        <f t="shared" si="5"/>
        <v>295145</v>
      </c>
      <c r="V9" s="6">
        <f t="shared" si="6"/>
        <v>167837</v>
      </c>
      <c r="W9" s="6">
        <f t="shared" si="7"/>
        <v>34003</v>
      </c>
      <c r="X9" s="6">
        <f t="shared" si="8"/>
        <v>38994</v>
      </c>
      <c r="Y9" s="6">
        <f t="shared" si="9"/>
        <v>14885</v>
      </c>
      <c r="Z9" s="6">
        <f t="shared" si="10"/>
        <v>7734</v>
      </c>
      <c r="AA9" s="6">
        <f t="shared" si="11"/>
        <v>409</v>
      </c>
      <c r="AB9" s="6">
        <f t="shared" si="12"/>
        <v>13664</v>
      </c>
      <c r="AC9" s="6">
        <f t="shared" si="13"/>
        <v>1371</v>
      </c>
      <c r="AD9" s="6">
        <f t="shared" si="14"/>
        <v>0</v>
      </c>
      <c r="AE9" s="6">
        <f t="shared" si="15"/>
        <v>15966</v>
      </c>
      <c r="AF9" s="6">
        <f t="shared" si="16"/>
        <v>282</v>
      </c>
    </row>
    <row r="10" spans="1:32" ht="16.5" customHeight="1">
      <c r="A10" s="10">
        <f t="shared" si="1"/>
        <v>5</v>
      </c>
      <c r="B10" s="11" t="s">
        <v>14</v>
      </c>
      <c r="C10" s="12" t="s">
        <v>15</v>
      </c>
      <c r="D10" s="12">
        <f t="shared" si="2"/>
        <v>8888.48</v>
      </c>
      <c r="E10" s="6">
        <v>8888.37</v>
      </c>
      <c r="F10" s="6">
        <v>8888.37</v>
      </c>
      <c r="G10" s="6">
        <v>8888.37</v>
      </c>
      <c r="H10" s="6">
        <v>8888.37</v>
      </c>
      <c r="I10" s="6">
        <v>8888.37</v>
      </c>
      <c r="J10" s="6">
        <v>8888.37</v>
      </c>
      <c r="K10" s="6">
        <v>8888.37</v>
      </c>
      <c r="L10" s="6">
        <v>8888.37</v>
      </c>
      <c r="M10" s="6">
        <v>8888.37</v>
      </c>
      <c r="N10" s="6">
        <v>8888.37</v>
      </c>
      <c r="O10" s="14">
        <v>8889.05</v>
      </c>
      <c r="P10" s="6">
        <v>8889.05</v>
      </c>
      <c r="Q10" s="6">
        <f t="shared" si="0"/>
        <v>0.031</v>
      </c>
      <c r="R10" s="6">
        <v>5734</v>
      </c>
      <c r="S10" s="6">
        <f t="shared" si="3"/>
        <v>32</v>
      </c>
      <c r="T10" s="45">
        <f t="shared" si="4"/>
        <v>182991</v>
      </c>
      <c r="U10" s="3">
        <f t="shared" si="5"/>
        <v>182991</v>
      </c>
      <c r="V10" s="6">
        <f t="shared" si="6"/>
        <v>104059</v>
      </c>
      <c r="W10" s="6">
        <f t="shared" si="7"/>
        <v>21082</v>
      </c>
      <c r="X10" s="6">
        <f t="shared" si="8"/>
        <v>24176</v>
      </c>
      <c r="Y10" s="6">
        <f t="shared" si="9"/>
        <v>9229</v>
      </c>
      <c r="Z10" s="6">
        <f t="shared" si="10"/>
        <v>4795</v>
      </c>
      <c r="AA10" s="6">
        <f t="shared" si="11"/>
        <v>254</v>
      </c>
      <c r="AB10" s="6">
        <f t="shared" si="12"/>
        <v>8472</v>
      </c>
      <c r="AC10" s="6">
        <f t="shared" si="13"/>
        <v>850</v>
      </c>
      <c r="AD10" s="6">
        <f t="shared" si="14"/>
        <v>0</v>
      </c>
      <c r="AE10" s="6">
        <f t="shared" si="15"/>
        <v>9899</v>
      </c>
      <c r="AF10" s="6">
        <f t="shared" si="16"/>
        <v>175</v>
      </c>
    </row>
    <row r="11" spans="1:32" ht="12.75">
      <c r="A11" s="10">
        <f t="shared" si="1"/>
        <v>6</v>
      </c>
      <c r="B11" s="11" t="s">
        <v>16</v>
      </c>
      <c r="C11" s="12" t="s">
        <v>17</v>
      </c>
      <c r="D11" s="12">
        <f t="shared" si="2"/>
        <v>30750.93</v>
      </c>
      <c r="E11" s="6">
        <v>30749.52</v>
      </c>
      <c r="F11" s="6">
        <v>30749.32</v>
      </c>
      <c r="G11" s="6">
        <v>30747.52</v>
      </c>
      <c r="H11" s="6">
        <v>30747.52</v>
      </c>
      <c r="I11" s="6">
        <v>30747.52</v>
      </c>
      <c r="J11" s="6">
        <v>30747.52</v>
      </c>
      <c r="K11" s="6">
        <v>30748.42</v>
      </c>
      <c r="L11" s="6">
        <v>30755.12</v>
      </c>
      <c r="M11" s="6">
        <v>30755.12</v>
      </c>
      <c r="N11" s="6">
        <v>30755.12</v>
      </c>
      <c r="O11" s="14">
        <v>30754.22</v>
      </c>
      <c r="P11" s="6">
        <v>30754.22</v>
      </c>
      <c r="Q11" s="6">
        <f t="shared" si="0"/>
        <v>0.106</v>
      </c>
      <c r="R11" s="6">
        <v>15795</v>
      </c>
      <c r="S11" s="6">
        <f t="shared" si="3"/>
        <v>40</v>
      </c>
      <c r="T11" s="45">
        <f t="shared" si="4"/>
        <v>625712</v>
      </c>
      <c r="U11" s="82">
        <f t="shared" si="5"/>
        <v>625710</v>
      </c>
      <c r="V11" s="6">
        <f t="shared" si="6"/>
        <v>355815</v>
      </c>
      <c r="W11" s="6">
        <f t="shared" si="7"/>
        <v>72087</v>
      </c>
      <c r="X11" s="6">
        <f t="shared" si="8"/>
        <v>82668</v>
      </c>
      <c r="Y11" s="6">
        <f t="shared" si="9"/>
        <v>31557</v>
      </c>
      <c r="Z11" s="6">
        <f t="shared" si="10"/>
        <v>16396</v>
      </c>
      <c r="AA11" s="6">
        <f t="shared" si="11"/>
        <v>867</v>
      </c>
      <c r="AB11" s="6">
        <f t="shared" si="12"/>
        <v>28967</v>
      </c>
      <c r="AC11" s="6">
        <f t="shared" si="13"/>
        <v>2907</v>
      </c>
      <c r="AD11" s="6">
        <f t="shared" si="14"/>
        <v>0</v>
      </c>
      <c r="AE11" s="6">
        <f t="shared" si="15"/>
        <v>33848</v>
      </c>
      <c r="AF11" s="6">
        <f t="shared" si="16"/>
        <v>598</v>
      </c>
    </row>
    <row r="12" spans="1:32" ht="18" customHeight="1">
      <c r="A12" s="10">
        <f t="shared" si="1"/>
        <v>7</v>
      </c>
      <c r="B12" s="11" t="s">
        <v>18</v>
      </c>
      <c r="C12" s="12" t="s">
        <v>19</v>
      </c>
      <c r="D12" s="12">
        <f t="shared" si="2"/>
        <v>7356.85</v>
      </c>
      <c r="E12" s="6">
        <v>7356.8</v>
      </c>
      <c r="F12" s="6">
        <v>7356.8</v>
      </c>
      <c r="G12" s="6">
        <v>7356.8</v>
      </c>
      <c r="H12" s="6">
        <v>7356.8</v>
      </c>
      <c r="I12" s="6">
        <v>7356.8</v>
      </c>
      <c r="J12" s="6">
        <v>7356.8</v>
      </c>
      <c r="K12" s="6">
        <v>7356.8</v>
      </c>
      <c r="L12" s="6">
        <v>7357</v>
      </c>
      <c r="M12" s="6">
        <v>7356.9</v>
      </c>
      <c r="N12" s="6">
        <v>7356.9</v>
      </c>
      <c r="O12" s="14">
        <v>7356.9</v>
      </c>
      <c r="P12" s="6">
        <v>7356.9</v>
      </c>
      <c r="Q12" s="6">
        <f t="shared" si="0"/>
        <v>0.025</v>
      </c>
      <c r="R12" s="6">
        <v>7961</v>
      </c>
      <c r="S12" s="6">
        <f t="shared" si="3"/>
        <v>19</v>
      </c>
      <c r="T12" s="45">
        <f t="shared" si="4"/>
        <v>147574</v>
      </c>
      <c r="U12" s="3">
        <f t="shared" si="5"/>
        <v>147575</v>
      </c>
      <c r="V12" s="6">
        <f t="shared" si="6"/>
        <v>83919</v>
      </c>
      <c r="W12" s="6">
        <f t="shared" si="7"/>
        <v>17002</v>
      </c>
      <c r="X12" s="6">
        <f t="shared" si="8"/>
        <v>19497</v>
      </c>
      <c r="Y12" s="6">
        <f t="shared" si="9"/>
        <v>7443</v>
      </c>
      <c r="Z12" s="6">
        <f t="shared" si="10"/>
        <v>3867</v>
      </c>
      <c r="AA12" s="6">
        <f t="shared" si="11"/>
        <v>205</v>
      </c>
      <c r="AB12" s="6">
        <f t="shared" si="12"/>
        <v>6832</v>
      </c>
      <c r="AC12" s="6">
        <f t="shared" si="13"/>
        <v>686</v>
      </c>
      <c r="AD12" s="6">
        <f t="shared" si="14"/>
        <v>0</v>
      </c>
      <c r="AE12" s="6">
        <f t="shared" si="15"/>
        <v>7983</v>
      </c>
      <c r="AF12" s="6">
        <f t="shared" si="16"/>
        <v>141</v>
      </c>
    </row>
    <row r="13" spans="1:32" ht="16.5" customHeight="1">
      <c r="A13" s="10">
        <f t="shared" si="1"/>
        <v>8</v>
      </c>
      <c r="B13" s="11" t="s">
        <v>20</v>
      </c>
      <c r="C13" s="12" t="s">
        <v>21</v>
      </c>
      <c r="D13" s="12">
        <f t="shared" si="2"/>
        <v>8582.08</v>
      </c>
      <c r="E13" s="6">
        <v>8582.08</v>
      </c>
      <c r="F13" s="6">
        <v>8582.08</v>
      </c>
      <c r="G13" s="6">
        <v>8582.08</v>
      </c>
      <c r="H13" s="6">
        <v>8582.08</v>
      </c>
      <c r="I13" s="6">
        <v>8582.08</v>
      </c>
      <c r="J13" s="6">
        <v>8582.08</v>
      </c>
      <c r="K13" s="6">
        <v>8582.08</v>
      </c>
      <c r="L13" s="6">
        <v>8582.08</v>
      </c>
      <c r="M13" s="6">
        <v>8582.08</v>
      </c>
      <c r="N13" s="6">
        <v>8582.08</v>
      </c>
      <c r="O13" s="14">
        <v>8582.08</v>
      </c>
      <c r="P13" s="6">
        <v>8582.08</v>
      </c>
      <c r="Q13" s="6">
        <f t="shared" si="0"/>
        <v>0.03</v>
      </c>
      <c r="R13" s="6">
        <v>5473</v>
      </c>
      <c r="S13" s="6">
        <f t="shared" si="3"/>
        <v>32</v>
      </c>
      <c r="T13" s="45">
        <f t="shared" si="4"/>
        <v>177088</v>
      </c>
      <c r="U13" s="3">
        <f t="shared" si="5"/>
        <v>177087</v>
      </c>
      <c r="V13" s="6">
        <f t="shared" si="6"/>
        <v>100702</v>
      </c>
      <c r="W13" s="6">
        <f t="shared" si="7"/>
        <v>20402</v>
      </c>
      <c r="X13" s="6">
        <f t="shared" si="8"/>
        <v>23397</v>
      </c>
      <c r="Y13" s="6">
        <f t="shared" si="9"/>
        <v>8931</v>
      </c>
      <c r="Z13" s="6">
        <f t="shared" si="10"/>
        <v>4640</v>
      </c>
      <c r="AA13" s="6">
        <f t="shared" si="11"/>
        <v>245</v>
      </c>
      <c r="AB13" s="6">
        <f t="shared" si="12"/>
        <v>8198</v>
      </c>
      <c r="AC13" s="6">
        <f t="shared" si="13"/>
        <v>823</v>
      </c>
      <c r="AD13" s="6">
        <f t="shared" si="14"/>
        <v>0</v>
      </c>
      <c r="AE13" s="6">
        <f t="shared" si="15"/>
        <v>9580</v>
      </c>
      <c r="AF13" s="6">
        <f t="shared" si="16"/>
        <v>169</v>
      </c>
    </row>
    <row r="14" spans="1:32" ht="12.75">
      <c r="A14" s="10">
        <f t="shared" si="1"/>
        <v>9</v>
      </c>
      <c r="B14" s="11" t="s">
        <v>22</v>
      </c>
      <c r="C14" s="12" t="s">
        <v>23</v>
      </c>
      <c r="D14" s="12">
        <f t="shared" si="2"/>
        <v>7098.9</v>
      </c>
      <c r="E14" s="6">
        <v>7098.9</v>
      </c>
      <c r="F14" s="6">
        <v>7098.9</v>
      </c>
      <c r="G14" s="6">
        <v>7098.9</v>
      </c>
      <c r="H14" s="6">
        <v>7098.9</v>
      </c>
      <c r="I14" s="6">
        <v>7098.9</v>
      </c>
      <c r="J14" s="6">
        <v>7098.9</v>
      </c>
      <c r="K14" s="6">
        <v>7098.9</v>
      </c>
      <c r="L14" s="6">
        <v>7098.9</v>
      </c>
      <c r="M14" s="6">
        <v>7098.9</v>
      </c>
      <c r="N14" s="6">
        <v>7098.9</v>
      </c>
      <c r="O14" s="14">
        <v>7098.9</v>
      </c>
      <c r="P14" s="6">
        <v>7098.9</v>
      </c>
      <c r="Q14" s="6">
        <f t="shared" si="0"/>
        <v>0.025</v>
      </c>
      <c r="R14" s="6">
        <v>5106</v>
      </c>
      <c r="S14" s="6">
        <f t="shared" si="3"/>
        <v>29</v>
      </c>
      <c r="T14" s="45">
        <f t="shared" si="4"/>
        <v>147574</v>
      </c>
      <c r="U14" s="3">
        <f t="shared" si="5"/>
        <v>147575</v>
      </c>
      <c r="V14" s="6">
        <f t="shared" si="6"/>
        <v>83919</v>
      </c>
      <c r="W14" s="6">
        <f t="shared" si="7"/>
        <v>17002</v>
      </c>
      <c r="X14" s="6">
        <f t="shared" si="8"/>
        <v>19497</v>
      </c>
      <c r="Y14" s="6">
        <f t="shared" si="9"/>
        <v>7443</v>
      </c>
      <c r="Z14" s="6">
        <f t="shared" si="10"/>
        <v>3867</v>
      </c>
      <c r="AA14" s="6">
        <f t="shared" si="11"/>
        <v>205</v>
      </c>
      <c r="AB14" s="6">
        <f t="shared" si="12"/>
        <v>6832</v>
      </c>
      <c r="AC14" s="6">
        <f t="shared" si="13"/>
        <v>686</v>
      </c>
      <c r="AD14" s="6">
        <f t="shared" si="14"/>
        <v>0</v>
      </c>
      <c r="AE14" s="6">
        <f t="shared" si="15"/>
        <v>7983</v>
      </c>
      <c r="AF14" s="6">
        <f t="shared" si="16"/>
        <v>141</v>
      </c>
    </row>
    <row r="15" spans="1:32" ht="12.75">
      <c r="A15" s="10">
        <f t="shared" si="1"/>
        <v>10</v>
      </c>
      <c r="B15" s="11" t="s">
        <v>24</v>
      </c>
      <c r="C15" s="12" t="s">
        <v>25</v>
      </c>
      <c r="D15" s="12">
        <f t="shared" si="2"/>
        <v>3904.1</v>
      </c>
      <c r="E15" s="6">
        <v>3904.1</v>
      </c>
      <c r="F15" s="6">
        <v>3904.1</v>
      </c>
      <c r="G15" s="6">
        <v>3904.1</v>
      </c>
      <c r="H15" s="6">
        <v>3904.1</v>
      </c>
      <c r="I15" s="6">
        <v>3904.1</v>
      </c>
      <c r="J15" s="6">
        <v>3904.1</v>
      </c>
      <c r="K15" s="6">
        <v>3904.1</v>
      </c>
      <c r="L15" s="6">
        <v>3904.1</v>
      </c>
      <c r="M15" s="6">
        <v>3904.1</v>
      </c>
      <c r="N15" s="6">
        <v>3904.1</v>
      </c>
      <c r="O15" s="14">
        <v>3904.1</v>
      </c>
      <c r="P15" s="6">
        <v>3904.1</v>
      </c>
      <c r="Q15" s="6">
        <f t="shared" si="0"/>
        <v>0.014</v>
      </c>
      <c r="R15" s="6">
        <v>2706</v>
      </c>
      <c r="S15" s="6">
        <f t="shared" si="3"/>
        <v>31</v>
      </c>
      <c r="T15" s="45">
        <f t="shared" si="4"/>
        <v>82641</v>
      </c>
      <c r="U15" s="3">
        <f t="shared" si="5"/>
        <v>82642</v>
      </c>
      <c r="V15" s="6">
        <f t="shared" si="6"/>
        <v>46994</v>
      </c>
      <c r="W15" s="6">
        <f t="shared" si="7"/>
        <v>9521</v>
      </c>
      <c r="X15" s="6">
        <f t="shared" si="8"/>
        <v>10918</v>
      </c>
      <c r="Y15" s="6">
        <f t="shared" si="9"/>
        <v>4168</v>
      </c>
      <c r="Z15" s="6">
        <f t="shared" si="10"/>
        <v>2166</v>
      </c>
      <c r="AA15" s="6">
        <f t="shared" si="11"/>
        <v>115</v>
      </c>
      <c r="AB15" s="6">
        <f t="shared" si="12"/>
        <v>3826</v>
      </c>
      <c r="AC15" s="6">
        <f t="shared" si="13"/>
        <v>384</v>
      </c>
      <c r="AD15" s="6">
        <f t="shared" si="14"/>
        <v>0</v>
      </c>
      <c r="AE15" s="6">
        <f t="shared" si="15"/>
        <v>4471</v>
      </c>
      <c r="AF15" s="6">
        <f t="shared" si="16"/>
        <v>79</v>
      </c>
    </row>
    <row r="16" spans="1:32" ht="12.75">
      <c r="A16" s="10">
        <f t="shared" si="1"/>
        <v>11</v>
      </c>
      <c r="B16" s="11" t="s">
        <v>26</v>
      </c>
      <c r="C16" s="12" t="s">
        <v>27</v>
      </c>
      <c r="D16" s="12">
        <f t="shared" si="2"/>
        <v>14396.46</v>
      </c>
      <c r="E16" s="6">
        <v>14396.88</v>
      </c>
      <c r="F16" s="6">
        <v>14396.88</v>
      </c>
      <c r="G16" s="6">
        <v>14396.88</v>
      </c>
      <c r="H16" s="6">
        <v>14396.88</v>
      </c>
      <c r="I16" s="6">
        <v>14396.88</v>
      </c>
      <c r="J16" s="6">
        <v>14396.88</v>
      </c>
      <c r="K16" s="6">
        <v>14396.88</v>
      </c>
      <c r="L16" s="6">
        <v>14395.88</v>
      </c>
      <c r="M16" s="6">
        <v>14395.88</v>
      </c>
      <c r="N16" s="6">
        <v>14395.88</v>
      </c>
      <c r="O16" s="14">
        <v>14395.88</v>
      </c>
      <c r="P16" s="6">
        <v>14395.88</v>
      </c>
      <c r="Q16" s="6">
        <f t="shared" si="0"/>
        <v>0.05</v>
      </c>
      <c r="R16" s="6">
        <v>17646</v>
      </c>
      <c r="S16" s="6">
        <f t="shared" si="3"/>
        <v>17</v>
      </c>
      <c r="T16" s="45">
        <f t="shared" si="4"/>
        <v>295147</v>
      </c>
      <c r="U16" s="3">
        <f t="shared" si="5"/>
        <v>295145</v>
      </c>
      <c r="V16" s="6">
        <f t="shared" si="6"/>
        <v>167837</v>
      </c>
      <c r="W16" s="6">
        <f t="shared" si="7"/>
        <v>34003</v>
      </c>
      <c r="X16" s="6">
        <f t="shared" si="8"/>
        <v>38994</v>
      </c>
      <c r="Y16" s="6">
        <f t="shared" si="9"/>
        <v>14885</v>
      </c>
      <c r="Z16" s="6">
        <f t="shared" si="10"/>
        <v>7734</v>
      </c>
      <c r="AA16" s="6">
        <f t="shared" si="11"/>
        <v>409</v>
      </c>
      <c r="AB16" s="6">
        <f t="shared" si="12"/>
        <v>13664</v>
      </c>
      <c r="AC16" s="6">
        <f t="shared" si="13"/>
        <v>1371</v>
      </c>
      <c r="AD16" s="6">
        <f t="shared" si="14"/>
        <v>0</v>
      </c>
      <c r="AE16" s="6">
        <f t="shared" si="15"/>
        <v>15966</v>
      </c>
      <c r="AF16" s="6">
        <f t="shared" si="16"/>
        <v>282</v>
      </c>
    </row>
    <row r="17" spans="1:32" ht="14.25" customHeight="1">
      <c r="A17" s="10">
        <f>A16+1</f>
        <v>12</v>
      </c>
      <c r="B17" s="11" t="s">
        <v>28</v>
      </c>
      <c r="C17" s="13" t="s">
        <v>29</v>
      </c>
      <c r="D17" s="12">
        <f t="shared" si="2"/>
        <v>25896.25</v>
      </c>
      <c r="E17" s="6">
        <v>25894.83</v>
      </c>
      <c r="F17" s="6">
        <v>25896.13</v>
      </c>
      <c r="G17" s="6">
        <v>25896.13</v>
      </c>
      <c r="H17" s="6">
        <v>25896.13</v>
      </c>
      <c r="I17" s="6">
        <v>25896.13</v>
      </c>
      <c r="J17" s="6">
        <v>25896.13</v>
      </c>
      <c r="K17" s="6">
        <v>25896.53</v>
      </c>
      <c r="L17" s="6">
        <v>25896.53</v>
      </c>
      <c r="M17" s="6">
        <v>25896.53</v>
      </c>
      <c r="N17" s="6">
        <v>25896.53</v>
      </c>
      <c r="O17" s="14">
        <v>25896.53</v>
      </c>
      <c r="P17" s="6">
        <v>25896.83</v>
      </c>
      <c r="Q17" s="6">
        <f t="shared" si="0"/>
        <v>0.09</v>
      </c>
      <c r="R17" s="6">
        <v>10823</v>
      </c>
      <c r="S17" s="6">
        <f t="shared" si="3"/>
        <v>49</v>
      </c>
      <c r="T17" s="45">
        <f t="shared" si="4"/>
        <v>531265</v>
      </c>
      <c r="U17" s="82">
        <f t="shared" si="5"/>
        <v>531265</v>
      </c>
      <c r="V17" s="6">
        <f t="shared" si="6"/>
        <v>302107</v>
      </c>
      <c r="W17" s="6">
        <f t="shared" si="7"/>
        <v>61206</v>
      </c>
      <c r="X17" s="6">
        <f t="shared" si="8"/>
        <v>70190</v>
      </c>
      <c r="Y17" s="6">
        <f t="shared" si="9"/>
        <v>26794</v>
      </c>
      <c r="Z17" s="6">
        <f t="shared" si="10"/>
        <v>13921</v>
      </c>
      <c r="AA17" s="6">
        <f t="shared" si="11"/>
        <v>736</v>
      </c>
      <c r="AB17" s="6">
        <f t="shared" si="12"/>
        <v>24595</v>
      </c>
      <c r="AC17" s="6">
        <f t="shared" si="13"/>
        <v>2469</v>
      </c>
      <c r="AD17" s="6">
        <f t="shared" si="14"/>
        <v>0</v>
      </c>
      <c r="AE17" s="6">
        <f t="shared" si="15"/>
        <v>28739</v>
      </c>
      <c r="AF17" s="6">
        <f t="shared" si="16"/>
        <v>508</v>
      </c>
    </row>
    <row r="18" spans="1:32" ht="14.25" customHeight="1">
      <c r="A18" s="10">
        <f>A17+1</f>
        <v>13</v>
      </c>
      <c r="B18" s="11" t="s">
        <v>30</v>
      </c>
      <c r="C18" s="12" t="s">
        <v>31</v>
      </c>
      <c r="D18" s="12">
        <f t="shared" si="2"/>
        <v>8504.4</v>
      </c>
      <c r="E18" s="6">
        <v>8504.4</v>
      </c>
      <c r="F18" s="6">
        <v>8504.4</v>
      </c>
      <c r="G18" s="6">
        <v>8504.4</v>
      </c>
      <c r="H18" s="6">
        <v>8504.4</v>
      </c>
      <c r="I18" s="6">
        <v>8504.4</v>
      </c>
      <c r="J18" s="6">
        <v>8504.4</v>
      </c>
      <c r="K18" s="6">
        <v>8504.4</v>
      </c>
      <c r="L18" s="6">
        <v>8504.4</v>
      </c>
      <c r="M18" s="6">
        <v>8504.4</v>
      </c>
      <c r="N18" s="6">
        <v>8504.4</v>
      </c>
      <c r="O18" s="14">
        <v>8504.4</v>
      </c>
      <c r="P18" s="6">
        <v>8504.4</v>
      </c>
      <c r="Q18" s="6">
        <f t="shared" si="0"/>
        <v>0.029</v>
      </c>
      <c r="R18" s="6">
        <v>4513</v>
      </c>
      <c r="S18" s="6">
        <f t="shared" si="3"/>
        <v>38</v>
      </c>
      <c r="T18" s="45">
        <f t="shared" si="4"/>
        <v>171185</v>
      </c>
      <c r="U18" s="3">
        <f t="shared" si="5"/>
        <v>171184</v>
      </c>
      <c r="V18" s="6">
        <f t="shared" si="6"/>
        <v>97345</v>
      </c>
      <c r="W18" s="6">
        <f t="shared" si="7"/>
        <v>19722</v>
      </c>
      <c r="X18" s="6">
        <f t="shared" si="8"/>
        <v>22617</v>
      </c>
      <c r="Y18" s="6">
        <f t="shared" si="9"/>
        <v>8633</v>
      </c>
      <c r="Z18" s="6">
        <f t="shared" si="10"/>
        <v>4486</v>
      </c>
      <c r="AA18" s="6">
        <f t="shared" si="11"/>
        <v>237</v>
      </c>
      <c r="AB18" s="6">
        <f t="shared" si="12"/>
        <v>7925</v>
      </c>
      <c r="AC18" s="6">
        <f t="shared" si="13"/>
        <v>795</v>
      </c>
      <c r="AD18" s="6">
        <f t="shared" si="14"/>
        <v>0</v>
      </c>
      <c r="AE18" s="6">
        <f t="shared" si="15"/>
        <v>9260</v>
      </c>
      <c r="AF18" s="6">
        <f t="shared" si="16"/>
        <v>164</v>
      </c>
    </row>
    <row r="19" spans="1:32" ht="12.75">
      <c r="A19" s="10">
        <f aca="true" t="shared" si="17" ref="A19:A27">A18+1</f>
        <v>14</v>
      </c>
      <c r="B19" s="11" t="s">
        <v>32</v>
      </c>
      <c r="C19" s="12" t="s">
        <v>33</v>
      </c>
      <c r="D19" s="12">
        <f t="shared" si="2"/>
        <v>8800.5</v>
      </c>
      <c r="E19" s="6">
        <v>8800.5</v>
      </c>
      <c r="F19" s="6">
        <v>8800.5</v>
      </c>
      <c r="G19" s="6">
        <v>8800.5</v>
      </c>
      <c r="H19" s="6">
        <v>8800.5</v>
      </c>
      <c r="I19" s="6">
        <v>8800.5</v>
      </c>
      <c r="J19" s="6">
        <v>8800.5</v>
      </c>
      <c r="K19" s="6">
        <v>8800.5</v>
      </c>
      <c r="L19" s="6">
        <v>8800.5</v>
      </c>
      <c r="M19" s="6">
        <v>8800.5</v>
      </c>
      <c r="N19" s="6">
        <v>8800.5</v>
      </c>
      <c r="O19" s="14">
        <v>8800.5</v>
      </c>
      <c r="P19" s="6">
        <v>8800.5</v>
      </c>
      <c r="Q19" s="6">
        <f t="shared" si="0"/>
        <v>0.03</v>
      </c>
      <c r="R19" s="6">
        <v>5526</v>
      </c>
      <c r="S19" s="6">
        <f t="shared" si="3"/>
        <v>32</v>
      </c>
      <c r="T19" s="45">
        <f t="shared" si="4"/>
        <v>177088</v>
      </c>
      <c r="U19" s="3">
        <f t="shared" si="5"/>
        <v>177087</v>
      </c>
      <c r="V19" s="6">
        <f t="shared" si="6"/>
        <v>100702</v>
      </c>
      <c r="W19" s="6">
        <f t="shared" si="7"/>
        <v>20402</v>
      </c>
      <c r="X19" s="6">
        <f t="shared" si="8"/>
        <v>23397</v>
      </c>
      <c r="Y19" s="6">
        <f t="shared" si="9"/>
        <v>8931</v>
      </c>
      <c r="Z19" s="6">
        <f t="shared" si="10"/>
        <v>4640</v>
      </c>
      <c r="AA19" s="6">
        <f t="shared" si="11"/>
        <v>245</v>
      </c>
      <c r="AB19" s="6">
        <f t="shared" si="12"/>
        <v>8198</v>
      </c>
      <c r="AC19" s="6">
        <f t="shared" si="13"/>
        <v>823</v>
      </c>
      <c r="AD19" s="6">
        <f t="shared" si="14"/>
        <v>0</v>
      </c>
      <c r="AE19" s="6">
        <f t="shared" si="15"/>
        <v>9580</v>
      </c>
      <c r="AF19" s="6">
        <f t="shared" si="16"/>
        <v>169</v>
      </c>
    </row>
    <row r="20" spans="1:32" ht="12.75">
      <c r="A20" s="10">
        <f t="shared" si="17"/>
        <v>15</v>
      </c>
      <c r="B20" s="11" t="s">
        <v>34</v>
      </c>
      <c r="C20" s="12" t="s">
        <v>35</v>
      </c>
      <c r="D20" s="12">
        <f t="shared" si="2"/>
        <v>6890.93</v>
      </c>
      <c r="E20" s="6">
        <v>6890.93</v>
      </c>
      <c r="F20" s="6">
        <v>6890.93</v>
      </c>
      <c r="G20" s="6">
        <v>6890.93</v>
      </c>
      <c r="H20" s="6">
        <v>6890.93</v>
      </c>
      <c r="I20" s="6">
        <v>6890.93</v>
      </c>
      <c r="J20" s="6">
        <v>6890.93</v>
      </c>
      <c r="K20" s="6">
        <v>6890.93</v>
      </c>
      <c r="L20" s="6">
        <v>6890.93</v>
      </c>
      <c r="M20" s="6">
        <v>6890.93</v>
      </c>
      <c r="N20" s="6">
        <v>6890.93</v>
      </c>
      <c r="O20" s="14">
        <v>6890.93</v>
      </c>
      <c r="P20" s="6">
        <v>6890.93</v>
      </c>
      <c r="Q20" s="6">
        <f t="shared" si="0"/>
        <v>0.024</v>
      </c>
      <c r="R20" s="6">
        <v>5358</v>
      </c>
      <c r="S20" s="6">
        <f t="shared" si="3"/>
        <v>26</v>
      </c>
      <c r="T20" s="45">
        <f t="shared" si="4"/>
        <v>141671</v>
      </c>
      <c r="U20" s="3">
        <f t="shared" si="5"/>
        <v>141670</v>
      </c>
      <c r="V20" s="6">
        <f t="shared" si="6"/>
        <v>80562</v>
      </c>
      <c r="W20" s="6">
        <f t="shared" si="7"/>
        <v>16322</v>
      </c>
      <c r="X20" s="6">
        <f t="shared" si="8"/>
        <v>18717</v>
      </c>
      <c r="Y20" s="6">
        <f t="shared" si="9"/>
        <v>7145</v>
      </c>
      <c r="Z20" s="6">
        <f t="shared" si="10"/>
        <v>3712</v>
      </c>
      <c r="AA20" s="6">
        <f t="shared" si="11"/>
        <v>196</v>
      </c>
      <c r="AB20" s="6">
        <f t="shared" si="12"/>
        <v>6559</v>
      </c>
      <c r="AC20" s="6">
        <f t="shared" si="13"/>
        <v>658</v>
      </c>
      <c r="AD20" s="6">
        <f t="shared" si="14"/>
        <v>0</v>
      </c>
      <c r="AE20" s="6">
        <f t="shared" si="15"/>
        <v>7664</v>
      </c>
      <c r="AF20" s="6">
        <f t="shared" si="16"/>
        <v>135</v>
      </c>
    </row>
    <row r="21" spans="1:32" ht="12.75">
      <c r="A21" s="10">
        <f t="shared" si="17"/>
        <v>16</v>
      </c>
      <c r="B21" s="11" t="s">
        <v>36</v>
      </c>
      <c r="C21" s="12" t="s">
        <v>37</v>
      </c>
      <c r="D21" s="12">
        <f t="shared" si="2"/>
        <v>3852.65</v>
      </c>
      <c r="E21" s="6">
        <v>3852.56</v>
      </c>
      <c r="F21" s="6">
        <v>3852.56</v>
      </c>
      <c r="G21" s="6">
        <v>3852.56</v>
      </c>
      <c r="H21" s="6">
        <v>3852.56</v>
      </c>
      <c r="I21" s="6">
        <v>3852.56</v>
      </c>
      <c r="J21" s="6">
        <v>3852.56</v>
      </c>
      <c r="K21" s="6">
        <v>3852.56</v>
      </c>
      <c r="L21" s="6">
        <v>3852.56</v>
      </c>
      <c r="M21" s="6">
        <v>3852.82</v>
      </c>
      <c r="N21" s="6">
        <v>3852.82</v>
      </c>
      <c r="O21" s="14">
        <v>3852.82</v>
      </c>
      <c r="P21" s="6">
        <v>3852.82</v>
      </c>
      <c r="Q21" s="6">
        <f t="shared" si="0"/>
        <v>0.013</v>
      </c>
      <c r="R21" s="6">
        <v>1821</v>
      </c>
      <c r="S21" s="6">
        <f t="shared" si="3"/>
        <v>42</v>
      </c>
      <c r="T21" s="45">
        <f t="shared" si="4"/>
        <v>76738</v>
      </c>
      <c r="U21" s="3">
        <f t="shared" si="5"/>
        <v>76739</v>
      </c>
      <c r="V21" s="6">
        <f t="shared" si="6"/>
        <v>43638</v>
      </c>
      <c r="W21" s="6">
        <f t="shared" si="7"/>
        <v>8841</v>
      </c>
      <c r="X21" s="6">
        <f t="shared" si="8"/>
        <v>10139</v>
      </c>
      <c r="Y21" s="6">
        <f t="shared" si="9"/>
        <v>3870</v>
      </c>
      <c r="Z21" s="6">
        <f t="shared" si="10"/>
        <v>2011</v>
      </c>
      <c r="AA21" s="6">
        <f t="shared" si="11"/>
        <v>106</v>
      </c>
      <c r="AB21" s="6">
        <f t="shared" si="12"/>
        <v>3553</v>
      </c>
      <c r="AC21" s="6">
        <f t="shared" si="13"/>
        <v>357</v>
      </c>
      <c r="AD21" s="6">
        <f t="shared" si="14"/>
        <v>0</v>
      </c>
      <c r="AE21" s="6">
        <f t="shared" si="15"/>
        <v>4151</v>
      </c>
      <c r="AF21" s="6">
        <f t="shared" si="16"/>
        <v>73</v>
      </c>
    </row>
    <row r="22" spans="1:32" ht="15" customHeight="1">
      <c r="A22" s="10">
        <f t="shared" si="17"/>
        <v>17</v>
      </c>
      <c r="B22" s="11" t="s">
        <v>38</v>
      </c>
      <c r="C22" s="12" t="s">
        <v>39</v>
      </c>
      <c r="D22" s="12">
        <f t="shared" si="2"/>
        <v>14342.56</v>
      </c>
      <c r="E22" s="6">
        <v>14342.56</v>
      </c>
      <c r="F22" s="6">
        <v>14342.56</v>
      </c>
      <c r="G22" s="6">
        <v>14342.56</v>
      </c>
      <c r="H22" s="6">
        <v>14342.56</v>
      </c>
      <c r="I22" s="6">
        <v>14342.56</v>
      </c>
      <c r="J22" s="6">
        <v>14342.56</v>
      </c>
      <c r="K22" s="6">
        <v>14342.56</v>
      </c>
      <c r="L22" s="6">
        <v>14342.56</v>
      </c>
      <c r="M22" s="6">
        <v>14342.56</v>
      </c>
      <c r="N22" s="6">
        <v>14342.56</v>
      </c>
      <c r="O22" s="14">
        <v>14342.56</v>
      </c>
      <c r="P22" s="6">
        <v>14342.56</v>
      </c>
      <c r="Q22" s="6">
        <f t="shared" si="0"/>
        <v>0.05</v>
      </c>
      <c r="R22" s="6">
        <v>16622</v>
      </c>
      <c r="S22" s="6">
        <f t="shared" si="3"/>
        <v>18</v>
      </c>
      <c r="T22" s="45">
        <f t="shared" si="4"/>
        <v>295147</v>
      </c>
      <c r="U22" s="3">
        <f t="shared" si="5"/>
        <v>295156</v>
      </c>
      <c r="V22" s="60">
        <f>ROUND(($V$5/$U$5*T22),0)+11</f>
        <v>167848</v>
      </c>
      <c r="W22" s="73">
        <f>ROUND(($W$5/$U$5*T22),0)</f>
        <v>34003</v>
      </c>
      <c r="X22" s="6">
        <f t="shared" si="8"/>
        <v>38994</v>
      </c>
      <c r="Y22" s="6">
        <f t="shared" si="9"/>
        <v>14885</v>
      </c>
      <c r="Z22" s="6">
        <f t="shared" si="10"/>
        <v>7734</v>
      </c>
      <c r="AA22" s="6">
        <f t="shared" si="11"/>
        <v>409</v>
      </c>
      <c r="AB22" s="6">
        <f t="shared" si="12"/>
        <v>13664</v>
      </c>
      <c r="AC22" s="6">
        <f t="shared" si="13"/>
        <v>1371</v>
      </c>
      <c r="AD22" s="6">
        <f t="shared" si="14"/>
        <v>0</v>
      </c>
      <c r="AE22" s="6">
        <f t="shared" si="15"/>
        <v>15966</v>
      </c>
      <c r="AF22" s="6">
        <f t="shared" si="16"/>
        <v>282</v>
      </c>
    </row>
    <row r="23" spans="1:32" ht="14.25" customHeight="1">
      <c r="A23" s="10">
        <f t="shared" si="17"/>
        <v>18</v>
      </c>
      <c r="B23" s="11" t="s">
        <v>40</v>
      </c>
      <c r="C23" s="12" t="s">
        <v>41</v>
      </c>
      <c r="D23" s="12">
        <f t="shared" si="2"/>
        <v>8507.19</v>
      </c>
      <c r="E23" s="6">
        <v>8506.86</v>
      </c>
      <c r="F23" s="6">
        <v>8506.86</v>
      </c>
      <c r="G23" s="6">
        <v>8507.26</v>
      </c>
      <c r="H23" s="6">
        <v>8507.26</v>
      </c>
      <c r="I23" s="6">
        <v>8507.26</v>
      </c>
      <c r="J23" s="6">
        <v>8507.26</v>
      </c>
      <c r="K23" s="6">
        <v>8507.26</v>
      </c>
      <c r="L23" s="6">
        <v>8507.26</v>
      </c>
      <c r="M23" s="6">
        <v>8507.26</v>
      </c>
      <c r="N23" s="6">
        <v>8507.26</v>
      </c>
      <c r="O23" s="14">
        <v>8507.26</v>
      </c>
      <c r="P23" s="6">
        <v>8507.26</v>
      </c>
      <c r="Q23" s="6">
        <f t="shared" si="0"/>
        <v>0.029</v>
      </c>
      <c r="R23" s="6">
        <v>8157</v>
      </c>
      <c r="S23" s="6">
        <f t="shared" si="3"/>
        <v>21</v>
      </c>
      <c r="T23" s="45">
        <f t="shared" si="4"/>
        <v>171185</v>
      </c>
      <c r="U23" s="3">
        <f t="shared" si="5"/>
        <v>171184</v>
      </c>
      <c r="V23" s="6">
        <f t="shared" si="6"/>
        <v>97345</v>
      </c>
      <c r="W23" s="6">
        <f t="shared" si="7"/>
        <v>19722</v>
      </c>
      <c r="X23" s="6">
        <f t="shared" si="8"/>
        <v>22617</v>
      </c>
      <c r="Y23" s="6">
        <f t="shared" si="9"/>
        <v>8633</v>
      </c>
      <c r="Z23" s="6">
        <f t="shared" si="10"/>
        <v>4486</v>
      </c>
      <c r="AA23" s="6">
        <f t="shared" si="11"/>
        <v>237</v>
      </c>
      <c r="AB23" s="6">
        <f t="shared" si="12"/>
        <v>7925</v>
      </c>
      <c r="AC23" s="6">
        <f t="shared" si="13"/>
        <v>795</v>
      </c>
      <c r="AD23" s="6">
        <f t="shared" si="14"/>
        <v>0</v>
      </c>
      <c r="AE23" s="6">
        <f t="shared" si="15"/>
        <v>9260</v>
      </c>
      <c r="AF23" s="6">
        <f t="shared" si="16"/>
        <v>164</v>
      </c>
    </row>
    <row r="24" spans="1:32" ht="15" customHeight="1">
      <c r="A24" s="10">
        <f t="shared" si="17"/>
        <v>19</v>
      </c>
      <c r="B24" s="11" t="s">
        <v>42</v>
      </c>
      <c r="C24" s="12" t="s">
        <v>43</v>
      </c>
      <c r="D24" s="12">
        <f t="shared" si="2"/>
        <v>8793.9</v>
      </c>
      <c r="E24" s="6">
        <v>8794.04</v>
      </c>
      <c r="F24" s="6">
        <v>8794.04</v>
      </c>
      <c r="G24" s="6">
        <v>8794.04</v>
      </c>
      <c r="H24" s="6">
        <v>8794.04</v>
      </c>
      <c r="I24" s="6">
        <v>8794.04</v>
      </c>
      <c r="J24" s="6">
        <v>8793.74</v>
      </c>
      <c r="K24" s="6">
        <v>8793.74</v>
      </c>
      <c r="L24" s="6">
        <v>8793.74</v>
      </c>
      <c r="M24" s="6">
        <v>8793.74</v>
      </c>
      <c r="N24" s="6">
        <v>8793.74</v>
      </c>
      <c r="O24" s="14">
        <v>8793.74</v>
      </c>
      <c r="P24" s="6">
        <v>8794.13</v>
      </c>
      <c r="Q24" s="6">
        <f t="shared" si="0"/>
        <v>0.03</v>
      </c>
      <c r="R24" s="6">
        <v>5536</v>
      </c>
      <c r="S24" s="6">
        <f t="shared" si="3"/>
        <v>32</v>
      </c>
      <c r="T24" s="45">
        <f t="shared" si="4"/>
        <v>177088</v>
      </c>
      <c r="U24" s="3">
        <f t="shared" si="5"/>
        <v>177087</v>
      </c>
      <c r="V24" s="6">
        <f t="shared" si="6"/>
        <v>100702</v>
      </c>
      <c r="W24" s="6">
        <f t="shared" si="7"/>
        <v>20402</v>
      </c>
      <c r="X24" s="6">
        <f t="shared" si="8"/>
        <v>23397</v>
      </c>
      <c r="Y24" s="6">
        <f t="shared" si="9"/>
        <v>8931</v>
      </c>
      <c r="Z24" s="6">
        <f t="shared" si="10"/>
        <v>4640</v>
      </c>
      <c r="AA24" s="6">
        <f t="shared" si="11"/>
        <v>245</v>
      </c>
      <c r="AB24" s="6">
        <f t="shared" si="12"/>
        <v>8198</v>
      </c>
      <c r="AC24" s="6">
        <f t="shared" si="13"/>
        <v>823</v>
      </c>
      <c r="AD24" s="6">
        <f t="shared" si="14"/>
        <v>0</v>
      </c>
      <c r="AE24" s="6">
        <f t="shared" si="15"/>
        <v>9580</v>
      </c>
      <c r="AF24" s="6">
        <f t="shared" si="16"/>
        <v>169</v>
      </c>
    </row>
    <row r="25" spans="1:32" ht="12.75">
      <c r="A25" s="10">
        <f t="shared" si="17"/>
        <v>20</v>
      </c>
      <c r="B25" s="11" t="s">
        <v>44</v>
      </c>
      <c r="C25" s="12" t="s">
        <v>45</v>
      </c>
      <c r="D25" s="12">
        <f t="shared" si="2"/>
        <v>7064.6</v>
      </c>
      <c r="E25" s="6">
        <v>7064.6</v>
      </c>
      <c r="F25" s="6">
        <v>7064.6</v>
      </c>
      <c r="G25" s="6">
        <v>7064.6</v>
      </c>
      <c r="H25" s="6">
        <v>7064.6</v>
      </c>
      <c r="I25" s="6">
        <v>7064.6</v>
      </c>
      <c r="J25" s="6">
        <v>7064.6</v>
      </c>
      <c r="K25" s="6">
        <v>7064.6</v>
      </c>
      <c r="L25" s="6">
        <v>7064.6</v>
      </c>
      <c r="M25" s="6">
        <v>7064.6</v>
      </c>
      <c r="N25" s="6">
        <v>7064.6</v>
      </c>
      <c r="O25" s="14">
        <v>7064.6</v>
      </c>
      <c r="P25" s="6">
        <v>7064.6</v>
      </c>
      <c r="Q25" s="6">
        <f t="shared" si="0"/>
        <v>0.024</v>
      </c>
      <c r="R25" s="6">
        <v>5141</v>
      </c>
      <c r="S25" s="6">
        <f t="shared" si="3"/>
        <v>28</v>
      </c>
      <c r="T25" s="45">
        <f t="shared" si="4"/>
        <v>141671</v>
      </c>
      <c r="U25" s="3">
        <f t="shared" si="5"/>
        <v>141670</v>
      </c>
      <c r="V25" s="6">
        <f t="shared" si="6"/>
        <v>80562</v>
      </c>
      <c r="W25" s="6">
        <f t="shared" si="7"/>
        <v>16322</v>
      </c>
      <c r="X25" s="6">
        <f t="shared" si="8"/>
        <v>18717</v>
      </c>
      <c r="Y25" s="6">
        <f t="shared" si="9"/>
        <v>7145</v>
      </c>
      <c r="Z25" s="6">
        <f t="shared" si="10"/>
        <v>3712</v>
      </c>
      <c r="AA25" s="6">
        <f t="shared" si="11"/>
        <v>196</v>
      </c>
      <c r="AB25" s="6">
        <f t="shared" si="12"/>
        <v>6559</v>
      </c>
      <c r="AC25" s="6">
        <f t="shared" si="13"/>
        <v>658</v>
      </c>
      <c r="AD25" s="6">
        <f t="shared" si="14"/>
        <v>0</v>
      </c>
      <c r="AE25" s="6">
        <f t="shared" si="15"/>
        <v>7664</v>
      </c>
      <c r="AF25" s="6">
        <f t="shared" si="16"/>
        <v>135</v>
      </c>
    </row>
    <row r="26" spans="1:32" ht="12.75">
      <c r="A26" s="10">
        <f t="shared" si="17"/>
        <v>21</v>
      </c>
      <c r="B26" s="11" t="s">
        <v>46</v>
      </c>
      <c r="C26" s="12" t="s">
        <v>47</v>
      </c>
      <c r="D26" s="12">
        <f t="shared" si="2"/>
        <v>3906.5</v>
      </c>
      <c r="E26" s="6">
        <v>3897.7</v>
      </c>
      <c r="F26" s="6">
        <v>3907.3</v>
      </c>
      <c r="G26" s="6">
        <v>3907.3</v>
      </c>
      <c r="H26" s="6">
        <v>3907.3</v>
      </c>
      <c r="I26" s="6">
        <v>3907.3</v>
      </c>
      <c r="J26" s="6">
        <v>3907.7</v>
      </c>
      <c r="K26" s="6">
        <v>3907.7</v>
      </c>
      <c r="L26" s="6">
        <v>3907.7</v>
      </c>
      <c r="M26" s="6">
        <v>3907</v>
      </c>
      <c r="N26" s="6">
        <v>3907</v>
      </c>
      <c r="O26" s="14">
        <v>3907</v>
      </c>
      <c r="P26" s="6">
        <v>3907</v>
      </c>
      <c r="Q26" s="6">
        <f t="shared" si="0"/>
        <v>0.014</v>
      </c>
      <c r="R26" s="6">
        <v>554</v>
      </c>
      <c r="S26" s="6">
        <f t="shared" si="3"/>
        <v>149</v>
      </c>
      <c r="T26" s="45">
        <f t="shared" si="4"/>
        <v>82641</v>
      </c>
      <c r="U26" s="3">
        <f t="shared" si="5"/>
        <v>82642</v>
      </c>
      <c r="V26" s="6">
        <f t="shared" si="6"/>
        <v>46994</v>
      </c>
      <c r="W26" s="6">
        <f t="shared" si="7"/>
        <v>9521</v>
      </c>
      <c r="X26" s="6">
        <f t="shared" si="8"/>
        <v>10918</v>
      </c>
      <c r="Y26" s="6">
        <f t="shared" si="9"/>
        <v>4168</v>
      </c>
      <c r="Z26" s="6">
        <f t="shared" si="10"/>
        <v>2166</v>
      </c>
      <c r="AA26" s="6">
        <f t="shared" si="11"/>
        <v>115</v>
      </c>
      <c r="AB26" s="6">
        <f t="shared" si="12"/>
        <v>3826</v>
      </c>
      <c r="AC26" s="6">
        <f t="shared" si="13"/>
        <v>384</v>
      </c>
      <c r="AD26" s="6">
        <f t="shared" si="14"/>
        <v>0</v>
      </c>
      <c r="AE26" s="6">
        <f t="shared" si="15"/>
        <v>4471</v>
      </c>
      <c r="AF26" s="6">
        <f t="shared" si="16"/>
        <v>79</v>
      </c>
    </row>
    <row r="27" spans="1:32" ht="12.75">
      <c r="A27" s="10">
        <f t="shared" si="17"/>
        <v>22</v>
      </c>
      <c r="B27" s="11" t="s">
        <v>48</v>
      </c>
      <c r="C27" s="12" t="s">
        <v>49</v>
      </c>
      <c r="D27" s="12">
        <f t="shared" si="2"/>
        <v>10519.6</v>
      </c>
      <c r="E27" s="14">
        <v>10519.57</v>
      </c>
      <c r="F27" s="14">
        <v>10519.57</v>
      </c>
      <c r="G27" s="14">
        <v>10519.57</v>
      </c>
      <c r="H27" s="14">
        <v>10519.57</v>
      </c>
      <c r="I27" s="14">
        <v>10519.57</v>
      </c>
      <c r="J27" s="6">
        <v>10519.57</v>
      </c>
      <c r="K27" s="6">
        <v>10519.57</v>
      </c>
      <c r="L27" s="6">
        <v>10519.57</v>
      </c>
      <c r="M27" s="6">
        <v>10519.57</v>
      </c>
      <c r="N27" s="6">
        <v>10519.57</v>
      </c>
      <c r="O27" s="14">
        <v>10519.77</v>
      </c>
      <c r="P27" s="6">
        <v>10519.77</v>
      </c>
      <c r="Q27" s="6">
        <f t="shared" si="0"/>
        <v>0.036</v>
      </c>
      <c r="R27" s="6">
        <v>8555</v>
      </c>
      <c r="S27" s="6">
        <f t="shared" si="3"/>
        <v>25</v>
      </c>
      <c r="T27" s="45">
        <f t="shared" si="4"/>
        <v>212506</v>
      </c>
      <c r="U27" s="3">
        <f t="shared" si="5"/>
        <v>212506</v>
      </c>
      <c r="V27" s="6">
        <f t="shared" si="6"/>
        <v>120843</v>
      </c>
      <c r="W27" s="6">
        <f t="shared" si="7"/>
        <v>24482</v>
      </c>
      <c r="X27" s="6">
        <f t="shared" si="8"/>
        <v>28076</v>
      </c>
      <c r="Y27" s="6">
        <f t="shared" si="9"/>
        <v>10717</v>
      </c>
      <c r="Z27" s="6">
        <f t="shared" si="10"/>
        <v>5569</v>
      </c>
      <c r="AA27" s="6">
        <f t="shared" si="11"/>
        <v>295</v>
      </c>
      <c r="AB27" s="6">
        <f t="shared" si="12"/>
        <v>9838</v>
      </c>
      <c r="AC27" s="6">
        <f t="shared" si="13"/>
        <v>987</v>
      </c>
      <c r="AD27" s="6">
        <f t="shared" si="14"/>
        <v>0</v>
      </c>
      <c r="AE27" s="6">
        <f t="shared" si="15"/>
        <v>11496</v>
      </c>
      <c r="AF27" s="6">
        <f t="shared" si="16"/>
        <v>203</v>
      </c>
    </row>
    <row r="28" spans="1:32" s="16" customFormat="1" ht="28.5" customHeight="1">
      <c r="A28" s="131" t="s">
        <v>202</v>
      </c>
      <c r="B28" s="131"/>
      <c r="C28" s="131"/>
      <c r="D28" s="15">
        <f>SUM(D6:D27)</f>
        <v>289134.1699999999</v>
      </c>
      <c r="E28" s="15">
        <f aca="true" t="shared" si="18" ref="E28:R28">SUM(E6:E27)</f>
        <v>289129.8599999999</v>
      </c>
      <c r="F28" s="15">
        <f t="shared" si="18"/>
        <v>289140.2699999999</v>
      </c>
      <c r="G28" s="15">
        <f t="shared" si="18"/>
        <v>289138.86999999994</v>
      </c>
      <c r="H28" s="15">
        <f t="shared" si="18"/>
        <v>289139.56999999995</v>
      </c>
      <c r="I28" s="15">
        <f t="shared" si="18"/>
        <v>289139.56999999995</v>
      </c>
      <c r="J28" s="15">
        <f t="shared" si="18"/>
        <v>289139.97</v>
      </c>
      <c r="K28" s="15">
        <f t="shared" si="18"/>
        <v>289141.26999999996</v>
      </c>
      <c r="L28" s="15">
        <f t="shared" si="18"/>
        <v>289127.75</v>
      </c>
      <c r="M28" s="15">
        <f t="shared" si="18"/>
        <v>289127.70999999996</v>
      </c>
      <c r="N28" s="15">
        <f t="shared" si="18"/>
        <v>289128.2</v>
      </c>
      <c r="O28" s="15">
        <f t="shared" si="18"/>
        <v>289128.18</v>
      </c>
      <c r="P28" s="15">
        <f t="shared" si="18"/>
        <v>289128.87</v>
      </c>
      <c r="Q28" s="15">
        <f t="shared" si="18"/>
        <v>1.0000000000000002</v>
      </c>
      <c r="R28" s="53">
        <f t="shared" si="18"/>
        <v>208722</v>
      </c>
      <c r="S28" s="15"/>
      <c r="T28" s="86">
        <v>5902946</v>
      </c>
      <c r="U28" s="53">
        <f aca="true" t="shared" si="19" ref="U28:AF28">SUM(U6:U27)</f>
        <v>5902946</v>
      </c>
      <c r="V28" s="53">
        <f t="shared" si="19"/>
        <v>3356755</v>
      </c>
      <c r="W28" s="53">
        <f t="shared" si="19"/>
        <v>680066</v>
      </c>
      <c r="X28" s="53">
        <f t="shared" si="19"/>
        <v>779887</v>
      </c>
      <c r="Y28" s="53">
        <f t="shared" si="19"/>
        <v>297705</v>
      </c>
      <c r="Z28" s="53">
        <f t="shared" si="19"/>
        <v>154681</v>
      </c>
      <c r="AA28" s="53">
        <f t="shared" si="19"/>
        <v>8180</v>
      </c>
      <c r="AB28" s="53">
        <f t="shared" si="19"/>
        <v>273279</v>
      </c>
      <c r="AC28" s="53">
        <f t="shared" si="19"/>
        <v>27427</v>
      </c>
      <c r="AD28" s="53">
        <f t="shared" si="19"/>
        <v>0</v>
      </c>
      <c r="AE28" s="54">
        <f t="shared" si="19"/>
        <v>319325</v>
      </c>
      <c r="AF28" s="54">
        <f t="shared" si="19"/>
        <v>5641</v>
      </c>
    </row>
    <row r="29" spans="1:32" s="9" customFormat="1" ht="36">
      <c r="A29" s="17"/>
      <c r="B29" s="135" t="s">
        <v>203</v>
      </c>
      <c r="C29" s="136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4" t="s">
        <v>208</v>
      </c>
      <c r="S29" s="66" t="s">
        <v>210</v>
      </c>
      <c r="T29" s="51"/>
      <c r="U29" s="63">
        <f>SUM(V29:AF29)</f>
        <v>5466187</v>
      </c>
      <c r="V29" s="64">
        <v>3662324</v>
      </c>
      <c r="W29" s="64">
        <v>743281</v>
      </c>
      <c r="X29" s="64">
        <v>762215</v>
      </c>
      <c r="Y29" s="64">
        <v>113116</v>
      </c>
      <c r="Z29" s="64">
        <v>112890</v>
      </c>
      <c r="AA29" s="64">
        <v>8477</v>
      </c>
      <c r="AB29" s="64">
        <v>49216</v>
      </c>
      <c r="AC29" s="64">
        <v>2816</v>
      </c>
      <c r="AD29" s="64">
        <v>0</v>
      </c>
      <c r="AE29" s="64">
        <v>0</v>
      </c>
      <c r="AF29" s="90">
        <f>T59-SUM(V29:AE29)</f>
        <v>11852</v>
      </c>
    </row>
    <row r="30" spans="1:32" ht="11.25" customHeight="1">
      <c r="A30" s="10">
        <f>A27+1</f>
        <v>23</v>
      </c>
      <c r="B30" s="19" t="s">
        <v>50</v>
      </c>
      <c r="C30" s="20" t="s">
        <v>51</v>
      </c>
      <c r="D30" s="12">
        <f aca="true" t="shared" si="20" ref="D30:D58">ROUND(((E30+F30+G30+H30+I30+J30+K30+L30+M30+N30+O30+P30)/12),2)</f>
        <v>8001.7</v>
      </c>
      <c r="E30" s="6">
        <v>8001.7</v>
      </c>
      <c r="F30" s="6">
        <v>8001.7</v>
      </c>
      <c r="G30" s="6">
        <v>8001.7</v>
      </c>
      <c r="H30" s="6">
        <v>8001.7</v>
      </c>
      <c r="I30" s="6">
        <v>8001.7</v>
      </c>
      <c r="J30" s="6">
        <v>8001.7</v>
      </c>
      <c r="K30" s="6">
        <v>8001.7</v>
      </c>
      <c r="L30" s="6">
        <v>8001.7</v>
      </c>
      <c r="M30" s="6">
        <v>8001.7</v>
      </c>
      <c r="N30" s="6">
        <v>8001.7</v>
      </c>
      <c r="O30" s="6">
        <v>8001.7</v>
      </c>
      <c r="P30" s="14">
        <v>8001.7</v>
      </c>
      <c r="Q30" s="6">
        <f>ROUND((D30/$D$59),3)</f>
        <v>0.029</v>
      </c>
      <c r="R30" s="6">
        <v>6110</v>
      </c>
      <c r="S30" s="6">
        <f aca="true" t="shared" si="21" ref="S30:S58">ROUND((U30/R30),0)</f>
        <v>26</v>
      </c>
      <c r="T30" s="45">
        <f>ROUND((Q30*$T$59),0)</f>
        <v>158519</v>
      </c>
      <c r="U30" s="3">
        <f>SUM(V30:AF30)</f>
        <v>158519</v>
      </c>
      <c r="V30" s="6">
        <f>ROUND(($V$29/$U$29*T30),0)</f>
        <v>106207</v>
      </c>
      <c r="W30" s="6">
        <f>ROUND(($W$29/$U$29*T30),0)</f>
        <v>21555</v>
      </c>
      <c r="X30" s="6">
        <f>ROUND(($X$29/$U$29*T30),0)</f>
        <v>22104</v>
      </c>
      <c r="Y30" s="6">
        <f>ROUND(($Y$29/$U$29*T30),0)</f>
        <v>3280</v>
      </c>
      <c r="Z30" s="6">
        <f>ROUND(($Z$29/$U$29*T30),0)</f>
        <v>3274</v>
      </c>
      <c r="AA30" s="6">
        <f>ROUND(($AA$29/$U$29*T30),0)</f>
        <v>246</v>
      </c>
      <c r="AB30" s="6">
        <f>ROUND(($AB$29/$U$29*T30),0)</f>
        <v>1427</v>
      </c>
      <c r="AC30" s="6">
        <f>ROUND(($AC$29/$U$29*T30),0)</f>
        <v>82</v>
      </c>
      <c r="AD30" s="6">
        <f>ROUND(($AD$29/$U$29*T30),0)</f>
        <v>0</v>
      </c>
      <c r="AE30" s="6">
        <f>ROUND(($AE$29/$U$29*T30),0)</f>
        <v>0</v>
      </c>
      <c r="AF30" s="6">
        <f>ROUND(($AF$29/$U$29*T30),0)</f>
        <v>344</v>
      </c>
    </row>
    <row r="31" spans="1:32" ht="24">
      <c r="A31" s="10">
        <f aca="true" t="shared" si="22" ref="A31:A58">A30+1</f>
        <v>24</v>
      </c>
      <c r="B31" s="19" t="s">
        <v>52</v>
      </c>
      <c r="C31" s="20" t="s">
        <v>53</v>
      </c>
      <c r="D31" s="12">
        <f t="shared" si="20"/>
        <v>8156.3</v>
      </c>
      <c r="E31" s="6">
        <v>8156.3</v>
      </c>
      <c r="F31" s="6">
        <v>8156.3</v>
      </c>
      <c r="G31" s="6">
        <v>8156.3</v>
      </c>
      <c r="H31" s="6">
        <v>8156.3</v>
      </c>
      <c r="I31" s="6">
        <v>8156.3</v>
      </c>
      <c r="J31" s="6">
        <v>8156.3</v>
      </c>
      <c r="K31" s="6">
        <v>8156.3</v>
      </c>
      <c r="L31" s="6">
        <v>8156.3</v>
      </c>
      <c r="M31" s="6">
        <v>8156.3</v>
      </c>
      <c r="N31" s="6">
        <v>8156.3</v>
      </c>
      <c r="O31" s="6">
        <v>8156.3</v>
      </c>
      <c r="P31" s="14">
        <v>8156.3</v>
      </c>
      <c r="Q31" s="6">
        <f aca="true" t="shared" si="23" ref="Q31:Q58">ROUND((D31/$D$59),3)</f>
        <v>0.03</v>
      </c>
      <c r="R31" s="6">
        <v>7530</v>
      </c>
      <c r="S31" s="6">
        <f t="shared" si="21"/>
        <v>22</v>
      </c>
      <c r="T31" s="45">
        <f aca="true" t="shared" si="24" ref="T31:T58">ROUND((Q31*$T$59),0)</f>
        <v>163986</v>
      </c>
      <c r="U31" s="3">
        <f aca="true" t="shared" si="25" ref="U31:U58">SUM(V31:AF31)</f>
        <v>163985</v>
      </c>
      <c r="V31" s="6">
        <f aca="true" t="shared" si="26" ref="V31:V58">ROUND(($V$29/$U$29*T31),0)</f>
        <v>109870</v>
      </c>
      <c r="W31" s="6">
        <f aca="true" t="shared" si="27" ref="W31:W58">ROUND(($W$29/$U$29*T31),0)</f>
        <v>22298</v>
      </c>
      <c r="X31" s="6">
        <f aca="true" t="shared" si="28" ref="X31:X58">ROUND(($X$29/$U$29*T31),0)</f>
        <v>22867</v>
      </c>
      <c r="Y31" s="6">
        <f aca="true" t="shared" si="29" ref="Y31:Y58">ROUND(($Y$29/$U$29*T31),0)</f>
        <v>3393</v>
      </c>
      <c r="Z31" s="6">
        <f aca="true" t="shared" si="30" ref="Z31:Z58">ROUND(($Z$29/$U$29*T31),0)</f>
        <v>3387</v>
      </c>
      <c r="AA31" s="6">
        <f aca="true" t="shared" si="31" ref="AA31:AA58">ROUND(($AA$29/$U$29*T31),0)</f>
        <v>254</v>
      </c>
      <c r="AB31" s="6">
        <f aca="true" t="shared" si="32" ref="AB31:AB58">ROUND(($AB$29/$U$29*T31),0)</f>
        <v>1476</v>
      </c>
      <c r="AC31" s="6">
        <f aca="true" t="shared" si="33" ref="AC31:AC58">ROUND(($AC$29/$U$29*T31),0)</f>
        <v>84</v>
      </c>
      <c r="AD31" s="6">
        <f aca="true" t="shared" si="34" ref="AD31:AD58">ROUND(($AD$29/$U$29*T31),0)</f>
        <v>0</v>
      </c>
      <c r="AE31" s="6">
        <f aca="true" t="shared" si="35" ref="AE31:AE58">ROUND(($AE$29/$U$29*T31),0)</f>
        <v>0</v>
      </c>
      <c r="AF31" s="6">
        <f aca="true" t="shared" si="36" ref="AF31:AF58">ROUND(($AF$29/$U$29*T31),0)</f>
        <v>356</v>
      </c>
    </row>
    <row r="32" spans="1:32" ht="12.75">
      <c r="A32" s="10">
        <f t="shared" si="22"/>
        <v>25</v>
      </c>
      <c r="B32" s="19" t="s">
        <v>54</v>
      </c>
      <c r="C32" s="20" t="s">
        <v>55</v>
      </c>
      <c r="D32" s="12">
        <f t="shared" si="20"/>
        <v>5294.9</v>
      </c>
      <c r="E32" s="6">
        <v>5294.9</v>
      </c>
      <c r="F32" s="6">
        <v>5294.9</v>
      </c>
      <c r="G32" s="6">
        <v>5294.9</v>
      </c>
      <c r="H32" s="6">
        <v>5294.9</v>
      </c>
      <c r="I32" s="6">
        <v>5294.9</v>
      </c>
      <c r="J32" s="6">
        <v>5294.9</v>
      </c>
      <c r="K32" s="6">
        <v>5294.9</v>
      </c>
      <c r="L32" s="6">
        <v>5294.9</v>
      </c>
      <c r="M32" s="6">
        <v>5294.9</v>
      </c>
      <c r="N32" s="6">
        <v>5294.9</v>
      </c>
      <c r="O32" s="6">
        <v>5294.9</v>
      </c>
      <c r="P32" s="14">
        <v>5294.9</v>
      </c>
      <c r="Q32" s="6">
        <f t="shared" si="23"/>
        <v>0.019</v>
      </c>
      <c r="R32" s="6">
        <v>3734</v>
      </c>
      <c r="S32" s="6">
        <f t="shared" si="21"/>
        <v>28</v>
      </c>
      <c r="T32" s="45">
        <f t="shared" si="24"/>
        <v>103858</v>
      </c>
      <c r="U32" s="3">
        <f t="shared" si="25"/>
        <v>103857</v>
      </c>
      <c r="V32" s="6">
        <f t="shared" si="26"/>
        <v>69584</v>
      </c>
      <c r="W32" s="6">
        <f t="shared" si="27"/>
        <v>14122</v>
      </c>
      <c r="X32" s="6">
        <f t="shared" si="28"/>
        <v>14482</v>
      </c>
      <c r="Y32" s="6">
        <f t="shared" si="29"/>
        <v>2149</v>
      </c>
      <c r="Z32" s="6">
        <f t="shared" si="30"/>
        <v>2145</v>
      </c>
      <c r="AA32" s="6">
        <f t="shared" si="31"/>
        <v>161</v>
      </c>
      <c r="AB32" s="6">
        <f t="shared" si="32"/>
        <v>935</v>
      </c>
      <c r="AC32" s="6">
        <f t="shared" si="33"/>
        <v>54</v>
      </c>
      <c r="AD32" s="6">
        <f t="shared" si="34"/>
        <v>0</v>
      </c>
      <c r="AE32" s="6">
        <f t="shared" si="35"/>
        <v>0</v>
      </c>
      <c r="AF32" s="6">
        <f t="shared" si="36"/>
        <v>225</v>
      </c>
    </row>
    <row r="33" spans="1:32" ht="12.75">
      <c r="A33" s="10">
        <f t="shared" si="22"/>
        <v>26</v>
      </c>
      <c r="B33" s="19" t="s">
        <v>56</v>
      </c>
      <c r="C33" s="20" t="s">
        <v>57</v>
      </c>
      <c r="D33" s="12">
        <f t="shared" si="20"/>
        <v>10484</v>
      </c>
      <c r="E33" s="6">
        <v>10484</v>
      </c>
      <c r="F33" s="6">
        <v>10484</v>
      </c>
      <c r="G33" s="6">
        <v>10484</v>
      </c>
      <c r="H33" s="6">
        <v>10484</v>
      </c>
      <c r="I33" s="6">
        <v>10484</v>
      </c>
      <c r="J33" s="6">
        <v>10484</v>
      </c>
      <c r="K33" s="6">
        <v>10484</v>
      </c>
      <c r="L33" s="6">
        <v>10484</v>
      </c>
      <c r="M33" s="6">
        <v>10484</v>
      </c>
      <c r="N33" s="6">
        <v>10484</v>
      </c>
      <c r="O33" s="6">
        <v>10484</v>
      </c>
      <c r="P33" s="14">
        <v>10484</v>
      </c>
      <c r="Q33" s="6">
        <f t="shared" si="23"/>
        <v>0.039</v>
      </c>
      <c r="R33" s="6">
        <v>6797</v>
      </c>
      <c r="S33" s="6">
        <f t="shared" si="21"/>
        <v>31</v>
      </c>
      <c r="T33" s="45">
        <f t="shared" si="24"/>
        <v>213181</v>
      </c>
      <c r="U33" s="3">
        <f t="shared" si="25"/>
        <v>213181</v>
      </c>
      <c r="V33" s="6">
        <f t="shared" si="26"/>
        <v>142830</v>
      </c>
      <c r="W33" s="6">
        <f t="shared" si="27"/>
        <v>28988</v>
      </c>
      <c r="X33" s="6">
        <f t="shared" si="28"/>
        <v>29726</v>
      </c>
      <c r="Y33" s="6">
        <f t="shared" si="29"/>
        <v>4412</v>
      </c>
      <c r="Z33" s="6">
        <f t="shared" si="30"/>
        <v>4403</v>
      </c>
      <c r="AA33" s="6">
        <f t="shared" si="31"/>
        <v>331</v>
      </c>
      <c r="AB33" s="6">
        <f t="shared" si="32"/>
        <v>1919</v>
      </c>
      <c r="AC33" s="6">
        <f t="shared" si="33"/>
        <v>110</v>
      </c>
      <c r="AD33" s="6">
        <f t="shared" si="34"/>
        <v>0</v>
      </c>
      <c r="AE33" s="6">
        <f t="shared" si="35"/>
        <v>0</v>
      </c>
      <c r="AF33" s="6">
        <f t="shared" si="36"/>
        <v>462</v>
      </c>
    </row>
    <row r="34" spans="1:32" ht="12.75">
      <c r="A34" s="10">
        <f t="shared" si="22"/>
        <v>27</v>
      </c>
      <c r="B34" s="19" t="s">
        <v>58</v>
      </c>
      <c r="C34" s="20" t="s">
        <v>59</v>
      </c>
      <c r="D34" s="12">
        <f t="shared" si="20"/>
        <v>25938.95</v>
      </c>
      <c r="E34" s="6">
        <v>25938.62</v>
      </c>
      <c r="F34" s="6">
        <v>25938.62</v>
      </c>
      <c r="G34" s="6">
        <v>25939.02</v>
      </c>
      <c r="H34" s="6">
        <v>25939.02</v>
      </c>
      <c r="I34" s="6">
        <v>25939.02</v>
      </c>
      <c r="J34" s="6">
        <v>25939.02</v>
      </c>
      <c r="K34" s="6">
        <v>25939.02</v>
      </c>
      <c r="L34" s="6">
        <v>25939.02</v>
      </c>
      <c r="M34" s="6">
        <v>25939.02</v>
      </c>
      <c r="N34" s="6">
        <v>25939.02</v>
      </c>
      <c r="O34" s="6">
        <v>25939.02</v>
      </c>
      <c r="P34" s="14">
        <v>25939.02</v>
      </c>
      <c r="Q34" s="6">
        <f>ROUND((D34/$D$59),3)+0.0005</f>
        <v>0.0955</v>
      </c>
      <c r="R34" s="6">
        <v>36162</v>
      </c>
      <c r="S34" s="6">
        <f t="shared" si="21"/>
        <v>14</v>
      </c>
      <c r="T34" s="45">
        <f t="shared" si="24"/>
        <v>522021</v>
      </c>
      <c r="U34" s="3">
        <f t="shared" si="25"/>
        <v>522022</v>
      </c>
      <c r="V34" s="6">
        <f t="shared" si="26"/>
        <v>349752</v>
      </c>
      <c r="W34" s="6">
        <f t="shared" si="27"/>
        <v>70983</v>
      </c>
      <c r="X34" s="6">
        <f t="shared" si="28"/>
        <v>72792</v>
      </c>
      <c r="Y34" s="6">
        <f t="shared" si="29"/>
        <v>10803</v>
      </c>
      <c r="Z34" s="6">
        <f t="shared" si="30"/>
        <v>10781</v>
      </c>
      <c r="AA34" s="6">
        <f t="shared" si="31"/>
        <v>810</v>
      </c>
      <c r="AB34" s="6">
        <f t="shared" si="32"/>
        <v>4700</v>
      </c>
      <c r="AC34" s="6">
        <f t="shared" si="33"/>
        <v>269</v>
      </c>
      <c r="AD34" s="6">
        <f t="shared" si="34"/>
        <v>0</v>
      </c>
      <c r="AE34" s="6">
        <f t="shared" si="35"/>
        <v>0</v>
      </c>
      <c r="AF34" s="6">
        <f t="shared" si="36"/>
        <v>1132</v>
      </c>
    </row>
    <row r="35" spans="1:32" ht="12.75">
      <c r="A35" s="10">
        <f t="shared" si="22"/>
        <v>28</v>
      </c>
      <c r="B35" s="19" t="s">
        <v>60</v>
      </c>
      <c r="C35" s="20" t="s">
        <v>61</v>
      </c>
      <c r="D35" s="12">
        <f t="shared" si="20"/>
        <v>5363.19</v>
      </c>
      <c r="E35" s="6">
        <v>5363.19</v>
      </c>
      <c r="F35" s="6">
        <v>5363.19</v>
      </c>
      <c r="G35" s="6">
        <v>5363.19</v>
      </c>
      <c r="H35" s="6">
        <v>5363.19</v>
      </c>
      <c r="I35" s="6">
        <v>5363.19</v>
      </c>
      <c r="J35" s="6">
        <v>5363.19</v>
      </c>
      <c r="K35" s="6">
        <v>5363.19</v>
      </c>
      <c r="L35" s="6">
        <v>5363.19</v>
      </c>
      <c r="M35" s="6">
        <v>5363.19</v>
      </c>
      <c r="N35" s="6">
        <v>5363.19</v>
      </c>
      <c r="O35" s="6">
        <v>5363.19</v>
      </c>
      <c r="P35" s="14">
        <v>5363.19</v>
      </c>
      <c r="Q35" s="6">
        <f t="shared" si="23"/>
        <v>0.02</v>
      </c>
      <c r="R35" s="6">
        <v>6782</v>
      </c>
      <c r="S35" s="6">
        <f t="shared" si="21"/>
        <v>16</v>
      </c>
      <c r="T35" s="45">
        <f t="shared" si="24"/>
        <v>109324</v>
      </c>
      <c r="U35" s="3">
        <f t="shared" si="25"/>
        <v>109324</v>
      </c>
      <c r="V35" s="6">
        <f t="shared" si="26"/>
        <v>73247</v>
      </c>
      <c r="W35" s="6">
        <f t="shared" si="27"/>
        <v>14866</v>
      </c>
      <c r="X35" s="6">
        <f t="shared" si="28"/>
        <v>15244</v>
      </c>
      <c r="Y35" s="6">
        <f t="shared" si="29"/>
        <v>2262</v>
      </c>
      <c r="Z35" s="6">
        <f t="shared" si="30"/>
        <v>2258</v>
      </c>
      <c r="AA35" s="6">
        <f t="shared" si="31"/>
        <v>170</v>
      </c>
      <c r="AB35" s="6">
        <f t="shared" si="32"/>
        <v>984</v>
      </c>
      <c r="AC35" s="6">
        <f t="shared" si="33"/>
        <v>56</v>
      </c>
      <c r="AD35" s="6">
        <f t="shared" si="34"/>
        <v>0</v>
      </c>
      <c r="AE35" s="6">
        <f t="shared" si="35"/>
        <v>0</v>
      </c>
      <c r="AF35" s="6">
        <f t="shared" si="36"/>
        <v>237</v>
      </c>
    </row>
    <row r="36" spans="1:32" ht="12.75">
      <c r="A36" s="10">
        <f t="shared" si="22"/>
        <v>29</v>
      </c>
      <c r="B36" s="19" t="s">
        <v>62</v>
      </c>
      <c r="C36" s="20" t="s">
        <v>63</v>
      </c>
      <c r="D36" s="12">
        <f t="shared" si="20"/>
        <v>5305.29</v>
      </c>
      <c r="E36" s="6">
        <v>5305.29</v>
      </c>
      <c r="F36" s="6">
        <v>5305.29</v>
      </c>
      <c r="G36" s="6">
        <v>5305.29</v>
      </c>
      <c r="H36" s="6">
        <v>5305.29</v>
      </c>
      <c r="I36" s="6">
        <v>5305.29</v>
      </c>
      <c r="J36" s="6">
        <v>5305.29</v>
      </c>
      <c r="K36" s="6">
        <v>5305.29</v>
      </c>
      <c r="L36" s="6">
        <v>5305.29</v>
      </c>
      <c r="M36" s="6">
        <v>5305.29</v>
      </c>
      <c r="N36" s="6">
        <v>5305.29</v>
      </c>
      <c r="O36" s="6">
        <v>5305.29</v>
      </c>
      <c r="P36" s="14">
        <v>5305.29</v>
      </c>
      <c r="Q36" s="6">
        <f t="shared" si="23"/>
        <v>0.02</v>
      </c>
      <c r="R36" s="6">
        <v>13545</v>
      </c>
      <c r="S36" s="6">
        <f t="shared" si="21"/>
        <v>8</v>
      </c>
      <c r="T36" s="45">
        <f t="shared" si="24"/>
        <v>109324</v>
      </c>
      <c r="U36" s="3">
        <f t="shared" si="25"/>
        <v>109324</v>
      </c>
      <c r="V36" s="6">
        <f t="shared" si="26"/>
        <v>73247</v>
      </c>
      <c r="W36" s="6">
        <f t="shared" si="27"/>
        <v>14866</v>
      </c>
      <c r="X36" s="6">
        <f t="shared" si="28"/>
        <v>15244</v>
      </c>
      <c r="Y36" s="6">
        <f t="shared" si="29"/>
        <v>2262</v>
      </c>
      <c r="Z36" s="6">
        <f t="shared" si="30"/>
        <v>2258</v>
      </c>
      <c r="AA36" s="6">
        <f t="shared" si="31"/>
        <v>170</v>
      </c>
      <c r="AB36" s="6">
        <f t="shared" si="32"/>
        <v>984</v>
      </c>
      <c r="AC36" s="6">
        <f t="shared" si="33"/>
        <v>56</v>
      </c>
      <c r="AD36" s="6">
        <f t="shared" si="34"/>
        <v>0</v>
      </c>
      <c r="AE36" s="6">
        <f t="shared" si="35"/>
        <v>0</v>
      </c>
      <c r="AF36" s="6">
        <f t="shared" si="36"/>
        <v>237</v>
      </c>
    </row>
    <row r="37" spans="1:32" ht="12.75">
      <c r="A37" s="10">
        <f t="shared" si="22"/>
        <v>30</v>
      </c>
      <c r="B37" s="19" t="s">
        <v>64</v>
      </c>
      <c r="C37" s="20" t="s">
        <v>65</v>
      </c>
      <c r="D37" s="12">
        <f t="shared" si="20"/>
        <v>26132.77</v>
      </c>
      <c r="E37" s="6">
        <v>26133.97</v>
      </c>
      <c r="F37" s="6">
        <v>26114.02</v>
      </c>
      <c r="G37" s="6">
        <v>26133.97</v>
      </c>
      <c r="H37" s="6">
        <v>26133.97</v>
      </c>
      <c r="I37" s="6">
        <v>26133.97</v>
      </c>
      <c r="J37" s="6">
        <v>26133.97</v>
      </c>
      <c r="K37" s="6">
        <v>26133.97</v>
      </c>
      <c r="L37" s="6">
        <v>26134.77</v>
      </c>
      <c r="M37" s="6">
        <v>26135.17</v>
      </c>
      <c r="N37" s="6">
        <v>26135.17</v>
      </c>
      <c r="O37" s="6">
        <v>26135.17</v>
      </c>
      <c r="P37" s="14">
        <v>26135.17</v>
      </c>
      <c r="Q37" s="6">
        <f>ROUND((D37/$D$59),3)+0.0005</f>
        <v>0.0965</v>
      </c>
      <c r="R37" s="6">
        <v>23571</v>
      </c>
      <c r="S37" s="6">
        <f t="shared" si="21"/>
        <v>22</v>
      </c>
      <c r="T37" s="45">
        <f t="shared" si="24"/>
        <v>527487</v>
      </c>
      <c r="U37" s="3">
        <f t="shared" si="25"/>
        <v>527488</v>
      </c>
      <c r="V37" s="6">
        <f t="shared" si="26"/>
        <v>353414</v>
      </c>
      <c r="W37" s="6">
        <f t="shared" si="27"/>
        <v>71727</v>
      </c>
      <c r="X37" s="6">
        <f t="shared" si="28"/>
        <v>73554</v>
      </c>
      <c r="Y37" s="6">
        <f t="shared" si="29"/>
        <v>10916</v>
      </c>
      <c r="Z37" s="6">
        <f t="shared" si="30"/>
        <v>10894</v>
      </c>
      <c r="AA37" s="6">
        <f t="shared" si="31"/>
        <v>818</v>
      </c>
      <c r="AB37" s="6">
        <f t="shared" si="32"/>
        <v>4749</v>
      </c>
      <c r="AC37" s="6">
        <f t="shared" si="33"/>
        <v>272</v>
      </c>
      <c r="AD37" s="6">
        <f t="shared" si="34"/>
        <v>0</v>
      </c>
      <c r="AE37" s="6">
        <f t="shared" si="35"/>
        <v>0</v>
      </c>
      <c r="AF37" s="6">
        <f t="shared" si="36"/>
        <v>1144</v>
      </c>
    </row>
    <row r="38" spans="1:32" ht="12.75">
      <c r="A38" s="10">
        <f t="shared" si="22"/>
        <v>31</v>
      </c>
      <c r="B38" s="19" t="s">
        <v>66</v>
      </c>
      <c r="C38" s="20" t="s">
        <v>67</v>
      </c>
      <c r="D38" s="12">
        <f t="shared" si="20"/>
        <v>8123.05</v>
      </c>
      <c r="E38" s="6">
        <v>8122.9</v>
      </c>
      <c r="F38" s="6">
        <v>8122.9</v>
      </c>
      <c r="G38" s="6">
        <v>8122.9</v>
      </c>
      <c r="H38" s="6">
        <v>8122.9</v>
      </c>
      <c r="I38" s="6">
        <v>8122.9</v>
      </c>
      <c r="J38" s="6">
        <v>8122.9</v>
      </c>
      <c r="K38" s="6">
        <v>8122.9</v>
      </c>
      <c r="L38" s="6">
        <v>8122.9</v>
      </c>
      <c r="M38" s="6">
        <v>8122.9</v>
      </c>
      <c r="N38" s="6">
        <v>8123.5</v>
      </c>
      <c r="O38" s="6">
        <v>8123.5</v>
      </c>
      <c r="P38" s="14">
        <v>8123.5</v>
      </c>
      <c r="Q38" s="6">
        <f t="shared" si="23"/>
        <v>0.03</v>
      </c>
      <c r="R38" s="6">
        <v>5941</v>
      </c>
      <c r="S38" s="6">
        <f t="shared" si="21"/>
        <v>28</v>
      </c>
      <c r="T38" s="45">
        <f t="shared" si="24"/>
        <v>163986</v>
      </c>
      <c r="U38" s="3">
        <f t="shared" si="25"/>
        <v>163985</v>
      </c>
      <c r="V38" s="6">
        <f t="shared" si="26"/>
        <v>109870</v>
      </c>
      <c r="W38" s="6">
        <f t="shared" si="27"/>
        <v>22298</v>
      </c>
      <c r="X38" s="6">
        <f t="shared" si="28"/>
        <v>22867</v>
      </c>
      <c r="Y38" s="6">
        <f t="shared" si="29"/>
        <v>3393</v>
      </c>
      <c r="Z38" s="6">
        <f t="shared" si="30"/>
        <v>3387</v>
      </c>
      <c r="AA38" s="6">
        <f t="shared" si="31"/>
        <v>254</v>
      </c>
      <c r="AB38" s="6">
        <f t="shared" si="32"/>
        <v>1476</v>
      </c>
      <c r="AC38" s="6">
        <f t="shared" si="33"/>
        <v>84</v>
      </c>
      <c r="AD38" s="6">
        <f t="shared" si="34"/>
        <v>0</v>
      </c>
      <c r="AE38" s="6">
        <f t="shared" si="35"/>
        <v>0</v>
      </c>
      <c r="AF38" s="6">
        <f t="shared" si="36"/>
        <v>356</v>
      </c>
    </row>
    <row r="39" spans="1:32" ht="12.75">
      <c r="A39" s="10">
        <f t="shared" si="22"/>
        <v>32</v>
      </c>
      <c r="B39" s="19" t="s">
        <v>68</v>
      </c>
      <c r="C39" s="20" t="s">
        <v>69</v>
      </c>
      <c r="D39" s="12">
        <f t="shared" si="20"/>
        <v>6845.8</v>
      </c>
      <c r="E39" s="6">
        <v>6845.8</v>
      </c>
      <c r="F39" s="6">
        <v>6845.8</v>
      </c>
      <c r="G39" s="6">
        <v>6845.8</v>
      </c>
      <c r="H39" s="6">
        <v>6845.8</v>
      </c>
      <c r="I39" s="6">
        <v>6845.8</v>
      </c>
      <c r="J39" s="6">
        <v>6845.8</v>
      </c>
      <c r="K39" s="6">
        <v>6845.8</v>
      </c>
      <c r="L39" s="6">
        <v>6845.8</v>
      </c>
      <c r="M39" s="6">
        <v>6845.8</v>
      </c>
      <c r="N39" s="6">
        <v>6845.8</v>
      </c>
      <c r="O39" s="6">
        <v>6845.8</v>
      </c>
      <c r="P39" s="14">
        <v>6845.8</v>
      </c>
      <c r="Q39" s="6">
        <f t="shared" si="23"/>
        <v>0.025</v>
      </c>
      <c r="R39" s="6">
        <v>4859</v>
      </c>
      <c r="S39" s="6">
        <f t="shared" si="21"/>
        <v>28</v>
      </c>
      <c r="T39" s="45">
        <f t="shared" si="24"/>
        <v>136655</v>
      </c>
      <c r="U39" s="3">
        <f t="shared" si="25"/>
        <v>136653</v>
      </c>
      <c r="V39" s="6">
        <f t="shared" si="26"/>
        <v>91558</v>
      </c>
      <c r="W39" s="6">
        <f t="shared" si="27"/>
        <v>18582</v>
      </c>
      <c r="X39" s="6">
        <f t="shared" si="28"/>
        <v>19055</v>
      </c>
      <c r="Y39" s="6">
        <f t="shared" si="29"/>
        <v>2828</v>
      </c>
      <c r="Z39" s="6">
        <f t="shared" si="30"/>
        <v>2822</v>
      </c>
      <c r="AA39" s="6">
        <f t="shared" si="31"/>
        <v>212</v>
      </c>
      <c r="AB39" s="6">
        <f t="shared" si="32"/>
        <v>1230</v>
      </c>
      <c r="AC39" s="6">
        <f t="shared" si="33"/>
        <v>70</v>
      </c>
      <c r="AD39" s="6">
        <f t="shared" si="34"/>
        <v>0</v>
      </c>
      <c r="AE39" s="6">
        <f t="shared" si="35"/>
        <v>0</v>
      </c>
      <c r="AF39" s="6">
        <f t="shared" si="36"/>
        <v>296</v>
      </c>
    </row>
    <row r="40" spans="1:32" ht="12.75">
      <c r="A40" s="10">
        <f t="shared" si="22"/>
        <v>33</v>
      </c>
      <c r="B40" s="19" t="s">
        <v>70</v>
      </c>
      <c r="C40" s="20" t="s">
        <v>71</v>
      </c>
      <c r="D40" s="12">
        <f t="shared" si="20"/>
        <v>8662.4</v>
      </c>
      <c r="E40" s="6">
        <v>8662.4</v>
      </c>
      <c r="F40" s="6">
        <v>8662.4</v>
      </c>
      <c r="G40" s="6">
        <v>8662.4</v>
      </c>
      <c r="H40" s="6">
        <v>8662.4</v>
      </c>
      <c r="I40" s="6">
        <v>8662.4</v>
      </c>
      <c r="J40" s="6">
        <v>8662.4</v>
      </c>
      <c r="K40" s="6">
        <v>8662.4</v>
      </c>
      <c r="L40" s="6">
        <v>8662.4</v>
      </c>
      <c r="M40" s="6">
        <v>8662.4</v>
      </c>
      <c r="N40" s="6">
        <v>8662.4</v>
      </c>
      <c r="O40" s="6">
        <v>8662.4</v>
      </c>
      <c r="P40" s="14">
        <v>8662.4</v>
      </c>
      <c r="Q40" s="6">
        <f t="shared" si="23"/>
        <v>0.032</v>
      </c>
      <c r="R40" s="6">
        <v>8712</v>
      </c>
      <c r="S40" s="6">
        <f t="shared" si="21"/>
        <v>20</v>
      </c>
      <c r="T40" s="45">
        <f t="shared" si="24"/>
        <v>174918</v>
      </c>
      <c r="U40" s="3">
        <f t="shared" si="25"/>
        <v>174917</v>
      </c>
      <c r="V40" s="6">
        <f t="shared" si="26"/>
        <v>117194</v>
      </c>
      <c r="W40" s="6">
        <f t="shared" si="27"/>
        <v>23785</v>
      </c>
      <c r="X40" s="6">
        <f t="shared" si="28"/>
        <v>24391</v>
      </c>
      <c r="Y40" s="6">
        <f t="shared" si="29"/>
        <v>3620</v>
      </c>
      <c r="Z40" s="6">
        <f t="shared" si="30"/>
        <v>3612</v>
      </c>
      <c r="AA40" s="6">
        <f t="shared" si="31"/>
        <v>271</v>
      </c>
      <c r="AB40" s="6">
        <f t="shared" si="32"/>
        <v>1575</v>
      </c>
      <c r="AC40" s="6">
        <f t="shared" si="33"/>
        <v>90</v>
      </c>
      <c r="AD40" s="6">
        <f t="shared" si="34"/>
        <v>0</v>
      </c>
      <c r="AE40" s="6">
        <f t="shared" si="35"/>
        <v>0</v>
      </c>
      <c r="AF40" s="6">
        <f t="shared" si="36"/>
        <v>379</v>
      </c>
    </row>
    <row r="41" spans="1:32" ht="12.75">
      <c r="A41" s="10">
        <f t="shared" si="22"/>
        <v>34</v>
      </c>
      <c r="B41" s="19" t="s">
        <v>72</v>
      </c>
      <c r="C41" s="20" t="s">
        <v>73</v>
      </c>
      <c r="D41" s="12">
        <f t="shared" si="20"/>
        <v>8106</v>
      </c>
      <c r="E41" s="6">
        <v>8106</v>
      </c>
      <c r="F41" s="6">
        <v>8106</v>
      </c>
      <c r="G41" s="6">
        <v>8106</v>
      </c>
      <c r="H41" s="6">
        <v>8106</v>
      </c>
      <c r="I41" s="6">
        <v>8106</v>
      </c>
      <c r="J41" s="6">
        <v>8106</v>
      </c>
      <c r="K41" s="6">
        <v>8106</v>
      </c>
      <c r="L41" s="6">
        <v>8106</v>
      </c>
      <c r="M41" s="6">
        <v>8106</v>
      </c>
      <c r="N41" s="6">
        <v>8106</v>
      </c>
      <c r="O41" s="6">
        <v>8106</v>
      </c>
      <c r="P41" s="14">
        <v>8106</v>
      </c>
      <c r="Q41" s="6">
        <f t="shared" si="23"/>
        <v>0.03</v>
      </c>
      <c r="R41" s="6">
        <v>3104</v>
      </c>
      <c r="S41" s="6">
        <f t="shared" si="21"/>
        <v>53</v>
      </c>
      <c r="T41" s="45">
        <f t="shared" si="24"/>
        <v>163986</v>
      </c>
      <c r="U41" s="3">
        <f t="shared" si="25"/>
        <v>163985</v>
      </c>
      <c r="V41" s="6">
        <f t="shared" si="26"/>
        <v>109870</v>
      </c>
      <c r="W41" s="6">
        <f t="shared" si="27"/>
        <v>22298</v>
      </c>
      <c r="X41" s="6">
        <f t="shared" si="28"/>
        <v>22867</v>
      </c>
      <c r="Y41" s="6">
        <f t="shared" si="29"/>
        <v>3393</v>
      </c>
      <c r="Z41" s="6">
        <f t="shared" si="30"/>
        <v>3387</v>
      </c>
      <c r="AA41" s="6">
        <f t="shared" si="31"/>
        <v>254</v>
      </c>
      <c r="AB41" s="6">
        <f t="shared" si="32"/>
        <v>1476</v>
      </c>
      <c r="AC41" s="6">
        <f t="shared" si="33"/>
        <v>84</v>
      </c>
      <c r="AD41" s="6">
        <f t="shared" si="34"/>
        <v>0</v>
      </c>
      <c r="AE41" s="6">
        <f t="shared" si="35"/>
        <v>0</v>
      </c>
      <c r="AF41" s="6">
        <f t="shared" si="36"/>
        <v>356</v>
      </c>
    </row>
    <row r="42" spans="1:32" ht="12.75">
      <c r="A42" s="10">
        <f t="shared" si="22"/>
        <v>35</v>
      </c>
      <c r="B42" s="19" t="s">
        <v>74</v>
      </c>
      <c r="C42" s="20" t="s">
        <v>75</v>
      </c>
      <c r="D42" s="12">
        <f t="shared" si="20"/>
        <v>8067.88</v>
      </c>
      <c r="E42" s="6">
        <v>8067.65</v>
      </c>
      <c r="F42" s="6">
        <v>8067.65</v>
      </c>
      <c r="G42" s="6">
        <v>8067.65</v>
      </c>
      <c r="H42" s="6">
        <v>8067.95</v>
      </c>
      <c r="I42" s="6">
        <v>8067.95</v>
      </c>
      <c r="J42" s="6">
        <v>8067.95</v>
      </c>
      <c r="K42" s="6">
        <v>8067.95</v>
      </c>
      <c r="L42" s="6">
        <v>8067.95</v>
      </c>
      <c r="M42" s="6">
        <v>8067.95</v>
      </c>
      <c r="N42" s="6">
        <v>8067.95</v>
      </c>
      <c r="O42" s="6">
        <v>8067.95</v>
      </c>
      <c r="P42" s="14">
        <v>8067.95</v>
      </c>
      <c r="Q42" s="6">
        <f t="shared" si="23"/>
        <v>0.03</v>
      </c>
      <c r="R42" s="6">
        <v>10464</v>
      </c>
      <c r="S42" s="6">
        <f t="shared" si="21"/>
        <v>16</v>
      </c>
      <c r="T42" s="45">
        <f t="shared" si="24"/>
        <v>163986</v>
      </c>
      <c r="U42" s="3">
        <f t="shared" si="25"/>
        <v>163985</v>
      </c>
      <c r="V42" s="6">
        <f t="shared" si="26"/>
        <v>109870</v>
      </c>
      <c r="W42" s="6">
        <f t="shared" si="27"/>
        <v>22298</v>
      </c>
      <c r="X42" s="6">
        <f t="shared" si="28"/>
        <v>22867</v>
      </c>
      <c r="Y42" s="6">
        <f t="shared" si="29"/>
        <v>3393</v>
      </c>
      <c r="Z42" s="6">
        <f t="shared" si="30"/>
        <v>3387</v>
      </c>
      <c r="AA42" s="6">
        <f t="shared" si="31"/>
        <v>254</v>
      </c>
      <c r="AB42" s="6">
        <f t="shared" si="32"/>
        <v>1476</v>
      </c>
      <c r="AC42" s="6">
        <f t="shared" si="33"/>
        <v>84</v>
      </c>
      <c r="AD42" s="6">
        <f t="shared" si="34"/>
        <v>0</v>
      </c>
      <c r="AE42" s="6">
        <f t="shared" si="35"/>
        <v>0</v>
      </c>
      <c r="AF42" s="6">
        <f t="shared" si="36"/>
        <v>356</v>
      </c>
    </row>
    <row r="43" spans="1:32" ht="12.75">
      <c r="A43" s="10">
        <f t="shared" si="22"/>
        <v>36</v>
      </c>
      <c r="B43" s="19" t="s">
        <v>76</v>
      </c>
      <c r="C43" s="20" t="s">
        <v>77</v>
      </c>
      <c r="D43" s="12">
        <f t="shared" si="20"/>
        <v>6093</v>
      </c>
      <c r="E43" s="6">
        <v>6093</v>
      </c>
      <c r="F43" s="6">
        <v>6093</v>
      </c>
      <c r="G43" s="6">
        <v>6093</v>
      </c>
      <c r="H43" s="6">
        <v>6093</v>
      </c>
      <c r="I43" s="6">
        <v>6093</v>
      </c>
      <c r="J43" s="6">
        <v>6093</v>
      </c>
      <c r="K43" s="6">
        <v>6093</v>
      </c>
      <c r="L43" s="6">
        <v>6093</v>
      </c>
      <c r="M43" s="6">
        <v>6093</v>
      </c>
      <c r="N43" s="6">
        <v>6093</v>
      </c>
      <c r="O43" s="6">
        <v>6093</v>
      </c>
      <c r="P43" s="14">
        <v>6093</v>
      </c>
      <c r="Q43" s="6">
        <f t="shared" si="23"/>
        <v>0.022</v>
      </c>
      <c r="R43" s="6">
        <v>6695</v>
      </c>
      <c r="S43" s="6">
        <f t="shared" si="21"/>
        <v>18</v>
      </c>
      <c r="T43" s="45">
        <f t="shared" si="24"/>
        <v>120256</v>
      </c>
      <c r="U43" s="82">
        <f t="shared" si="25"/>
        <v>120257</v>
      </c>
      <c r="V43" s="6">
        <f t="shared" si="26"/>
        <v>80571</v>
      </c>
      <c r="W43" s="6">
        <f t="shared" si="27"/>
        <v>16352</v>
      </c>
      <c r="X43" s="6">
        <f t="shared" si="28"/>
        <v>16769</v>
      </c>
      <c r="Y43" s="6">
        <f t="shared" si="29"/>
        <v>2489</v>
      </c>
      <c r="Z43" s="6">
        <f t="shared" si="30"/>
        <v>2484</v>
      </c>
      <c r="AA43" s="6">
        <f t="shared" si="31"/>
        <v>186</v>
      </c>
      <c r="AB43" s="6">
        <f t="shared" si="32"/>
        <v>1083</v>
      </c>
      <c r="AC43" s="6">
        <f t="shared" si="33"/>
        <v>62</v>
      </c>
      <c r="AD43" s="6">
        <f t="shared" si="34"/>
        <v>0</v>
      </c>
      <c r="AE43" s="6">
        <f t="shared" si="35"/>
        <v>0</v>
      </c>
      <c r="AF43" s="6">
        <f t="shared" si="36"/>
        <v>261</v>
      </c>
    </row>
    <row r="44" spans="1:32" ht="12.75">
      <c r="A44" s="10">
        <f t="shared" si="22"/>
        <v>37</v>
      </c>
      <c r="B44" s="19" t="s">
        <v>78</v>
      </c>
      <c r="C44" s="20" t="s">
        <v>79</v>
      </c>
      <c r="D44" s="12">
        <f t="shared" si="20"/>
        <v>5589.3</v>
      </c>
      <c r="E44" s="6">
        <v>5589.3</v>
      </c>
      <c r="F44" s="6">
        <v>5589.3</v>
      </c>
      <c r="G44" s="6">
        <v>5589.3</v>
      </c>
      <c r="H44" s="6">
        <v>5589.3</v>
      </c>
      <c r="I44" s="6">
        <v>5589.3</v>
      </c>
      <c r="J44" s="6">
        <v>5589.3</v>
      </c>
      <c r="K44" s="6">
        <v>5589.3</v>
      </c>
      <c r="L44" s="6">
        <v>5589.3</v>
      </c>
      <c r="M44" s="6">
        <v>5589.3</v>
      </c>
      <c r="N44" s="6">
        <v>5589.3</v>
      </c>
      <c r="O44" s="6">
        <v>5589.3</v>
      </c>
      <c r="P44" s="14">
        <v>5589.3</v>
      </c>
      <c r="Q44" s="6">
        <f t="shared" si="23"/>
        <v>0.021</v>
      </c>
      <c r="R44" s="6">
        <v>1261</v>
      </c>
      <c r="S44" s="6">
        <f t="shared" si="21"/>
        <v>91</v>
      </c>
      <c r="T44" s="45">
        <f t="shared" si="24"/>
        <v>114790</v>
      </c>
      <c r="U44" s="82">
        <f t="shared" si="25"/>
        <v>114791</v>
      </c>
      <c r="V44" s="6">
        <f t="shared" si="26"/>
        <v>76909</v>
      </c>
      <c r="W44" s="6">
        <f t="shared" si="27"/>
        <v>15609</v>
      </c>
      <c r="X44" s="6">
        <f t="shared" si="28"/>
        <v>16007</v>
      </c>
      <c r="Y44" s="6">
        <f t="shared" si="29"/>
        <v>2375</v>
      </c>
      <c r="Z44" s="6">
        <f t="shared" si="30"/>
        <v>2371</v>
      </c>
      <c r="AA44" s="6">
        <f t="shared" si="31"/>
        <v>178</v>
      </c>
      <c r="AB44" s="6">
        <f t="shared" si="32"/>
        <v>1034</v>
      </c>
      <c r="AC44" s="6">
        <f t="shared" si="33"/>
        <v>59</v>
      </c>
      <c r="AD44" s="6">
        <f t="shared" si="34"/>
        <v>0</v>
      </c>
      <c r="AE44" s="6">
        <f t="shared" si="35"/>
        <v>0</v>
      </c>
      <c r="AF44" s="6">
        <f t="shared" si="36"/>
        <v>249</v>
      </c>
    </row>
    <row r="45" spans="1:32" ht="13.5" customHeight="1">
      <c r="A45" s="10">
        <f t="shared" si="22"/>
        <v>38</v>
      </c>
      <c r="B45" s="19" t="s">
        <v>80</v>
      </c>
      <c r="C45" s="20" t="s">
        <v>81</v>
      </c>
      <c r="D45" s="12">
        <f t="shared" si="20"/>
        <v>4515.35</v>
      </c>
      <c r="E45" s="6">
        <v>4515.35</v>
      </c>
      <c r="F45" s="6">
        <v>4515.35</v>
      </c>
      <c r="G45" s="6">
        <v>4515.35</v>
      </c>
      <c r="H45" s="6">
        <v>4515.35</v>
      </c>
      <c r="I45" s="6">
        <v>4515.35</v>
      </c>
      <c r="J45" s="6">
        <v>4515.35</v>
      </c>
      <c r="K45" s="6">
        <v>4515.35</v>
      </c>
      <c r="L45" s="6">
        <v>4515.35</v>
      </c>
      <c r="M45" s="6">
        <v>4515.35</v>
      </c>
      <c r="N45" s="6">
        <v>4515.35</v>
      </c>
      <c r="O45" s="6">
        <v>4515.35</v>
      </c>
      <c r="P45" s="14">
        <v>4515.35</v>
      </c>
      <c r="Q45" s="6">
        <f t="shared" si="23"/>
        <v>0.017</v>
      </c>
      <c r="R45" s="6">
        <v>3714</v>
      </c>
      <c r="S45" s="6">
        <f t="shared" si="21"/>
        <v>25</v>
      </c>
      <c r="T45" s="45">
        <f t="shared" si="24"/>
        <v>92925</v>
      </c>
      <c r="U45" s="82">
        <f t="shared" si="25"/>
        <v>92925</v>
      </c>
      <c r="V45" s="6">
        <f t="shared" si="26"/>
        <v>62259</v>
      </c>
      <c r="W45" s="6">
        <f t="shared" si="27"/>
        <v>12636</v>
      </c>
      <c r="X45" s="6">
        <f t="shared" si="28"/>
        <v>12958</v>
      </c>
      <c r="Y45" s="6">
        <f t="shared" si="29"/>
        <v>1923</v>
      </c>
      <c r="Z45" s="6">
        <f t="shared" si="30"/>
        <v>1919</v>
      </c>
      <c r="AA45" s="6">
        <f t="shared" si="31"/>
        <v>144</v>
      </c>
      <c r="AB45" s="6">
        <f t="shared" si="32"/>
        <v>837</v>
      </c>
      <c r="AC45" s="6">
        <f t="shared" si="33"/>
        <v>48</v>
      </c>
      <c r="AD45" s="6">
        <f t="shared" si="34"/>
        <v>0</v>
      </c>
      <c r="AE45" s="6">
        <f t="shared" si="35"/>
        <v>0</v>
      </c>
      <c r="AF45" s="6">
        <f t="shared" si="36"/>
        <v>201</v>
      </c>
    </row>
    <row r="46" spans="1:32" ht="12.75">
      <c r="A46" s="10">
        <f t="shared" si="22"/>
        <v>39</v>
      </c>
      <c r="B46" s="19" t="s">
        <v>82</v>
      </c>
      <c r="C46" s="20" t="s">
        <v>83</v>
      </c>
      <c r="D46" s="12">
        <f t="shared" si="20"/>
        <v>5279.8</v>
      </c>
      <c r="E46" s="6">
        <v>5279.8</v>
      </c>
      <c r="F46" s="6">
        <v>5279.8</v>
      </c>
      <c r="G46" s="6">
        <v>5279.8</v>
      </c>
      <c r="H46" s="6">
        <v>5279.8</v>
      </c>
      <c r="I46" s="6">
        <v>5279.8</v>
      </c>
      <c r="J46" s="6">
        <v>5279.8</v>
      </c>
      <c r="K46" s="6">
        <v>5279.8</v>
      </c>
      <c r="L46" s="6">
        <v>5279.8</v>
      </c>
      <c r="M46" s="6">
        <v>5279.8</v>
      </c>
      <c r="N46" s="6">
        <v>5279.8</v>
      </c>
      <c r="O46" s="6">
        <v>5279.8</v>
      </c>
      <c r="P46" s="14">
        <v>5279.8</v>
      </c>
      <c r="Q46" s="6">
        <f t="shared" si="23"/>
        <v>0.019</v>
      </c>
      <c r="R46" s="6">
        <v>5549</v>
      </c>
      <c r="S46" s="6">
        <f t="shared" si="21"/>
        <v>19</v>
      </c>
      <c r="T46" s="45">
        <f t="shared" si="24"/>
        <v>103858</v>
      </c>
      <c r="U46" s="3">
        <f t="shared" si="25"/>
        <v>103857</v>
      </c>
      <c r="V46" s="6">
        <f t="shared" si="26"/>
        <v>69584</v>
      </c>
      <c r="W46" s="6">
        <f t="shared" si="27"/>
        <v>14122</v>
      </c>
      <c r="X46" s="6">
        <f t="shared" si="28"/>
        <v>14482</v>
      </c>
      <c r="Y46" s="6">
        <f t="shared" si="29"/>
        <v>2149</v>
      </c>
      <c r="Z46" s="6">
        <f t="shared" si="30"/>
        <v>2145</v>
      </c>
      <c r="AA46" s="6">
        <f t="shared" si="31"/>
        <v>161</v>
      </c>
      <c r="AB46" s="6">
        <f t="shared" si="32"/>
        <v>935</v>
      </c>
      <c r="AC46" s="6">
        <f t="shared" si="33"/>
        <v>54</v>
      </c>
      <c r="AD46" s="6">
        <f t="shared" si="34"/>
        <v>0</v>
      </c>
      <c r="AE46" s="6">
        <f t="shared" si="35"/>
        <v>0</v>
      </c>
      <c r="AF46" s="6">
        <f t="shared" si="36"/>
        <v>225</v>
      </c>
    </row>
    <row r="47" spans="1:32" ht="12.75">
      <c r="A47" s="10">
        <f t="shared" si="22"/>
        <v>40</v>
      </c>
      <c r="B47" s="19" t="s">
        <v>84</v>
      </c>
      <c r="C47" s="20" t="s">
        <v>85</v>
      </c>
      <c r="D47" s="12">
        <f t="shared" si="20"/>
        <v>5279.98</v>
      </c>
      <c r="E47" s="6">
        <v>5278.9</v>
      </c>
      <c r="F47" s="6">
        <v>5278.9</v>
      </c>
      <c r="G47" s="6">
        <v>5278.9</v>
      </c>
      <c r="H47" s="6">
        <v>5278.9</v>
      </c>
      <c r="I47" s="6">
        <v>5278.9</v>
      </c>
      <c r="J47" s="6">
        <v>5278.9</v>
      </c>
      <c r="K47" s="6">
        <v>5280.2</v>
      </c>
      <c r="L47" s="6">
        <v>5280.2</v>
      </c>
      <c r="M47" s="6">
        <v>5281.5</v>
      </c>
      <c r="N47" s="6">
        <v>5281.5</v>
      </c>
      <c r="O47" s="6">
        <v>5281.5</v>
      </c>
      <c r="P47" s="14">
        <v>5281.5</v>
      </c>
      <c r="Q47" s="6">
        <f t="shared" si="23"/>
        <v>0.019</v>
      </c>
      <c r="R47" s="6">
        <v>4235</v>
      </c>
      <c r="S47" s="6">
        <f t="shared" si="21"/>
        <v>25</v>
      </c>
      <c r="T47" s="45">
        <f t="shared" si="24"/>
        <v>103858</v>
      </c>
      <c r="U47" s="3">
        <f t="shared" si="25"/>
        <v>103857</v>
      </c>
      <c r="V47" s="6">
        <f t="shared" si="26"/>
        <v>69584</v>
      </c>
      <c r="W47" s="6">
        <f t="shared" si="27"/>
        <v>14122</v>
      </c>
      <c r="X47" s="6">
        <f t="shared" si="28"/>
        <v>14482</v>
      </c>
      <c r="Y47" s="6">
        <f t="shared" si="29"/>
        <v>2149</v>
      </c>
      <c r="Z47" s="6">
        <f t="shared" si="30"/>
        <v>2145</v>
      </c>
      <c r="AA47" s="6">
        <f t="shared" si="31"/>
        <v>161</v>
      </c>
      <c r="AB47" s="6">
        <f t="shared" si="32"/>
        <v>935</v>
      </c>
      <c r="AC47" s="6">
        <f t="shared" si="33"/>
        <v>54</v>
      </c>
      <c r="AD47" s="6">
        <f t="shared" si="34"/>
        <v>0</v>
      </c>
      <c r="AE47" s="6">
        <f t="shared" si="35"/>
        <v>0</v>
      </c>
      <c r="AF47" s="6">
        <f t="shared" si="36"/>
        <v>225</v>
      </c>
    </row>
    <row r="48" spans="1:32" ht="12.75">
      <c r="A48" s="10">
        <f t="shared" si="22"/>
        <v>41</v>
      </c>
      <c r="B48" s="19" t="s">
        <v>86</v>
      </c>
      <c r="C48" s="20" t="s">
        <v>87</v>
      </c>
      <c r="D48" s="12">
        <f t="shared" si="20"/>
        <v>29506.54</v>
      </c>
      <c r="E48" s="6">
        <v>29506.56</v>
      </c>
      <c r="F48" s="6">
        <v>29506.56</v>
      </c>
      <c r="G48" s="6">
        <v>29506.56</v>
      </c>
      <c r="H48" s="6">
        <v>29506.56</v>
      </c>
      <c r="I48" s="6">
        <v>29506.56</v>
      </c>
      <c r="J48" s="6">
        <v>29506.56</v>
      </c>
      <c r="K48" s="6">
        <v>29506.56</v>
      </c>
      <c r="L48" s="6">
        <v>29506.56</v>
      </c>
      <c r="M48" s="6">
        <v>29506.56</v>
      </c>
      <c r="N48" s="6">
        <v>29506.46</v>
      </c>
      <c r="O48" s="6">
        <v>29506.46</v>
      </c>
      <c r="P48" s="14">
        <v>29506.46</v>
      </c>
      <c r="Q48" s="6">
        <f>ROUND((D48/$D$59),3)+0.001</f>
        <v>0.109</v>
      </c>
      <c r="R48" s="6">
        <v>21265</v>
      </c>
      <c r="S48" s="6">
        <f t="shared" si="21"/>
        <v>28</v>
      </c>
      <c r="T48" s="45">
        <f t="shared" si="24"/>
        <v>595814</v>
      </c>
      <c r="U48" s="3">
        <f t="shared" si="25"/>
        <v>595815</v>
      </c>
      <c r="V48" s="6">
        <f t="shared" si="26"/>
        <v>399193</v>
      </c>
      <c r="W48" s="6">
        <f t="shared" si="27"/>
        <v>81018</v>
      </c>
      <c r="X48" s="6">
        <f t="shared" si="28"/>
        <v>83081</v>
      </c>
      <c r="Y48" s="6">
        <f t="shared" si="29"/>
        <v>12330</v>
      </c>
      <c r="Z48" s="6">
        <f t="shared" si="30"/>
        <v>12305</v>
      </c>
      <c r="AA48" s="6">
        <f t="shared" si="31"/>
        <v>924</v>
      </c>
      <c r="AB48" s="6">
        <f t="shared" si="32"/>
        <v>5365</v>
      </c>
      <c r="AC48" s="6">
        <f t="shared" si="33"/>
        <v>307</v>
      </c>
      <c r="AD48" s="6">
        <f t="shared" si="34"/>
        <v>0</v>
      </c>
      <c r="AE48" s="6">
        <f t="shared" si="35"/>
        <v>0</v>
      </c>
      <c r="AF48" s="6">
        <f t="shared" si="36"/>
        <v>1292</v>
      </c>
    </row>
    <row r="49" spans="1:32" ht="12.75">
      <c r="A49" s="10">
        <f t="shared" si="22"/>
        <v>42</v>
      </c>
      <c r="B49" s="19" t="s">
        <v>88</v>
      </c>
      <c r="C49" s="20" t="s">
        <v>89</v>
      </c>
      <c r="D49" s="12">
        <f t="shared" si="20"/>
        <v>17703.53</v>
      </c>
      <c r="E49" s="6">
        <v>17703.6</v>
      </c>
      <c r="F49" s="6">
        <v>17703.6</v>
      </c>
      <c r="G49" s="6">
        <v>17703.6</v>
      </c>
      <c r="H49" s="6">
        <v>17703.6</v>
      </c>
      <c r="I49" s="6">
        <v>17703.6</v>
      </c>
      <c r="J49" s="6">
        <v>17703.6</v>
      </c>
      <c r="K49" s="6">
        <v>17703.6</v>
      </c>
      <c r="L49" s="6">
        <v>17703.6</v>
      </c>
      <c r="M49" s="6">
        <v>17703.4</v>
      </c>
      <c r="N49" s="6">
        <v>17703.4</v>
      </c>
      <c r="O49" s="6">
        <v>17703.4</v>
      </c>
      <c r="P49" s="14">
        <v>17703.4</v>
      </c>
      <c r="Q49" s="6">
        <f t="shared" si="23"/>
        <v>0.065</v>
      </c>
      <c r="R49" s="6">
        <v>21917</v>
      </c>
      <c r="S49" s="6">
        <f t="shared" si="21"/>
        <v>16</v>
      </c>
      <c r="T49" s="45">
        <f t="shared" si="24"/>
        <v>355302</v>
      </c>
      <c r="U49" s="3">
        <f t="shared" si="25"/>
        <v>355308</v>
      </c>
      <c r="V49" s="60">
        <f>ROUND(($V$29/$U$29*T49),0)+6</f>
        <v>238057</v>
      </c>
      <c r="W49" s="6">
        <f t="shared" si="27"/>
        <v>48313</v>
      </c>
      <c r="X49" s="6">
        <f t="shared" si="28"/>
        <v>49544</v>
      </c>
      <c r="Y49" s="6">
        <f t="shared" si="29"/>
        <v>7353</v>
      </c>
      <c r="Z49" s="6">
        <f t="shared" si="30"/>
        <v>7338</v>
      </c>
      <c r="AA49" s="6">
        <f t="shared" si="31"/>
        <v>551</v>
      </c>
      <c r="AB49" s="6">
        <f t="shared" si="32"/>
        <v>3199</v>
      </c>
      <c r="AC49" s="6">
        <f t="shared" si="33"/>
        <v>183</v>
      </c>
      <c r="AD49" s="6">
        <f t="shared" si="34"/>
        <v>0</v>
      </c>
      <c r="AE49" s="6">
        <f t="shared" si="35"/>
        <v>0</v>
      </c>
      <c r="AF49" s="6">
        <f t="shared" si="36"/>
        <v>770</v>
      </c>
    </row>
    <row r="50" spans="1:32" ht="12.75">
      <c r="A50" s="10">
        <f t="shared" si="22"/>
        <v>43</v>
      </c>
      <c r="B50" s="19" t="s">
        <v>90</v>
      </c>
      <c r="C50" s="20" t="s">
        <v>91</v>
      </c>
      <c r="D50" s="12">
        <f t="shared" si="20"/>
        <v>14218.78</v>
      </c>
      <c r="E50" s="6">
        <v>14219</v>
      </c>
      <c r="F50" s="6">
        <v>14219</v>
      </c>
      <c r="G50" s="6">
        <v>14219</v>
      </c>
      <c r="H50" s="6">
        <v>14219</v>
      </c>
      <c r="I50" s="6">
        <v>14219</v>
      </c>
      <c r="J50" s="6">
        <v>14219</v>
      </c>
      <c r="K50" s="6">
        <v>14219</v>
      </c>
      <c r="L50" s="6">
        <v>14219</v>
      </c>
      <c r="M50" s="6">
        <v>14219</v>
      </c>
      <c r="N50" s="6">
        <v>14219</v>
      </c>
      <c r="O50" s="6">
        <v>14217.7</v>
      </c>
      <c r="P50" s="14">
        <v>14217.7</v>
      </c>
      <c r="Q50" s="6">
        <f t="shared" si="23"/>
        <v>0.052</v>
      </c>
      <c r="R50" s="6">
        <v>22535</v>
      </c>
      <c r="S50" s="6">
        <f t="shared" si="21"/>
        <v>13</v>
      </c>
      <c r="T50" s="45">
        <f t="shared" si="24"/>
        <v>284242</v>
      </c>
      <c r="U50" s="3">
        <f t="shared" si="25"/>
        <v>284241</v>
      </c>
      <c r="V50" s="6">
        <f t="shared" si="26"/>
        <v>190441</v>
      </c>
      <c r="W50" s="6">
        <f t="shared" si="27"/>
        <v>38651</v>
      </c>
      <c r="X50" s="6">
        <f t="shared" si="28"/>
        <v>39635</v>
      </c>
      <c r="Y50" s="6">
        <f t="shared" si="29"/>
        <v>5882</v>
      </c>
      <c r="Z50" s="6">
        <f t="shared" si="30"/>
        <v>5870</v>
      </c>
      <c r="AA50" s="6">
        <f t="shared" si="31"/>
        <v>441</v>
      </c>
      <c r="AB50" s="6">
        <f t="shared" si="32"/>
        <v>2559</v>
      </c>
      <c r="AC50" s="6">
        <f t="shared" si="33"/>
        <v>146</v>
      </c>
      <c r="AD50" s="6">
        <f t="shared" si="34"/>
        <v>0</v>
      </c>
      <c r="AE50" s="6">
        <f t="shared" si="35"/>
        <v>0</v>
      </c>
      <c r="AF50" s="6">
        <f t="shared" si="36"/>
        <v>616</v>
      </c>
    </row>
    <row r="51" spans="1:32" ht="12.75">
      <c r="A51" s="10">
        <f t="shared" si="22"/>
        <v>44</v>
      </c>
      <c r="B51" s="19" t="s">
        <v>92</v>
      </c>
      <c r="C51" s="20" t="s">
        <v>93</v>
      </c>
      <c r="D51" s="12">
        <f t="shared" si="20"/>
        <v>10579.94</v>
      </c>
      <c r="E51" s="6">
        <v>10579.85</v>
      </c>
      <c r="F51" s="6">
        <v>10579.95</v>
      </c>
      <c r="G51" s="6">
        <v>10579.95</v>
      </c>
      <c r="H51" s="6">
        <v>10579.95</v>
      </c>
      <c r="I51" s="6">
        <v>10579.95</v>
      </c>
      <c r="J51" s="6">
        <v>10580.05</v>
      </c>
      <c r="K51" s="6">
        <v>10580.05</v>
      </c>
      <c r="L51" s="6">
        <v>10580.05</v>
      </c>
      <c r="M51" s="6">
        <v>10580.05</v>
      </c>
      <c r="N51" s="6">
        <v>10580.05</v>
      </c>
      <c r="O51" s="6">
        <v>10580.05</v>
      </c>
      <c r="P51" s="14">
        <v>10579.35</v>
      </c>
      <c r="Q51" s="6">
        <f t="shared" si="23"/>
        <v>0.039</v>
      </c>
      <c r="R51" s="6">
        <v>7275</v>
      </c>
      <c r="S51" s="6">
        <f t="shared" si="21"/>
        <v>29</v>
      </c>
      <c r="T51" s="45">
        <f t="shared" si="24"/>
        <v>213181</v>
      </c>
      <c r="U51" s="3">
        <f t="shared" si="25"/>
        <v>213181</v>
      </c>
      <c r="V51" s="6">
        <f t="shared" si="26"/>
        <v>142830</v>
      </c>
      <c r="W51" s="6">
        <f t="shared" si="27"/>
        <v>28988</v>
      </c>
      <c r="X51" s="6">
        <f t="shared" si="28"/>
        <v>29726</v>
      </c>
      <c r="Y51" s="6">
        <f t="shared" si="29"/>
        <v>4412</v>
      </c>
      <c r="Z51" s="6">
        <f t="shared" si="30"/>
        <v>4403</v>
      </c>
      <c r="AA51" s="6">
        <f t="shared" si="31"/>
        <v>331</v>
      </c>
      <c r="AB51" s="6">
        <f t="shared" si="32"/>
        <v>1919</v>
      </c>
      <c r="AC51" s="6">
        <f t="shared" si="33"/>
        <v>110</v>
      </c>
      <c r="AD51" s="6">
        <f t="shared" si="34"/>
        <v>0</v>
      </c>
      <c r="AE51" s="6">
        <f t="shared" si="35"/>
        <v>0</v>
      </c>
      <c r="AF51" s="6">
        <f t="shared" si="36"/>
        <v>462</v>
      </c>
    </row>
    <row r="52" spans="1:32" ht="12.75">
      <c r="A52" s="10">
        <f t="shared" si="22"/>
        <v>45</v>
      </c>
      <c r="B52" s="19" t="s">
        <v>94</v>
      </c>
      <c r="C52" s="20" t="s">
        <v>95</v>
      </c>
      <c r="D52" s="12">
        <f t="shared" si="20"/>
        <v>5297.27</v>
      </c>
      <c r="E52" s="6">
        <v>5248.52</v>
      </c>
      <c r="F52" s="6">
        <v>5248.52</v>
      </c>
      <c r="G52" s="6">
        <v>5307.02</v>
      </c>
      <c r="H52" s="6">
        <v>5307.02</v>
      </c>
      <c r="I52" s="6">
        <v>5307.02</v>
      </c>
      <c r="J52" s="6">
        <v>5307.02</v>
      </c>
      <c r="K52" s="6">
        <v>5307.02</v>
      </c>
      <c r="L52" s="6">
        <v>5307.02</v>
      </c>
      <c r="M52" s="6">
        <v>5307.02</v>
      </c>
      <c r="N52" s="6">
        <v>5307.02</v>
      </c>
      <c r="O52" s="6">
        <v>5307.02</v>
      </c>
      <c r="P52" s="14">
        <v>5307.02</v>
      </c>
      <c r="Q52" s="6">
        <f t="shared" si="23"/>
        <v>0.019</v>
      </c>
      <c r="R52" s="6">
        <v>8159</v>
      </c>
      <c r="S52" s="6">
        <f t="shared" si="21"/>
        <v>13</v>
      </c>
      <c r="T52" s="45">
        <f t="shared" si="24"/>
        <v>103858</v>
      </c>
      <c r="U52" s="3">
        <f t="shared" si="25"/>
        <v>103857</v>
      </c>
      <c r="V52" s="6">
        <f t="shared" si="26"/>
        <v>69584</v>
      </c>
      <c r="W52" s="6">
        <f t="shared" si="27"/>
        <v>14122</v>
      </c>
      <c r="X52" s="6">
        <f t="shared" si="28"/>
        <v>14482</v>
      </c>
      <c r="Y52" s="6">
        <f t="shared" si="29"/>
        <v>2149</v>
      </c>
      <c r="Z52" s="6">
        <f t="shared" si="30"/>
        <v>2145</v>
      </c>
      <c r="AA52" s="6">
        <f t="shared" si="31"/>
        <v>161</v>
      </c>
      <c r="AB52" s="6">
        <f t="shared" si="32"/>
        <v>935</v>
      </c>
      <c r="AC52" s="6">
        <f t="shared" si="33"/>
        <v>54</v>
      </c>
      <c r="AD52" s="6">
        <f t="shared" si="34"/>
        <v>0</v>
      </c>
      <c r="AE52" s="6">
        <f t="shared" si="35"/>
        <v>0</v>
      </c>
      <c r="AF52" s="6">
        <f t="shared" si="36"/>
        <v>225</v>
      </c>
    </row>
    <row r="53" spans="1:32" ht="12.75">
      <c r="A53" s="10">
        <f t="shared" si="22"/>
        <v>46</v>
      </c>
      <c r="B53" s="19" t="s">
        <v>96</v>
      </c>
      <c r="C53" s="20" t="s">
        <v>97</v>
      </c>
      <c r="D53" s="12">
        <f t="shared" si="20"/>
        <v>5291.07</v>
      </c>
      <c r="E53" s="6">
        <v>5291</v>
      </c>
      <c r="F53" s="6">
        <v>5291</v>
      </c>
      <c r="G53" s="6">
        <v>5291</v>
      </c>
      <c r="H53" s="6">
        <v>5291</v>
      </c>
      <c r="I53" s="6">
        <v>5291</v>
      </c>
      <c r="J53" s="6">
        <v>5291</v>
      </c>
      <c r="K53" s="6">
        <v>5291</v>
      </c>
      <c r="L53" s="6">
        <v>5291</v>
      </c>
      <c r="M53" s="6">
        <v>5291</v>
      </c>
      <c r="N53" s="6">
        <v>5291.3</v>
      </c>
      <c r="O53" s="6">
        <v>5291.3</v>
      </c>
      <c r="P53" s="14">
        <v>5291.2</v>
      </c>
      <c r="Q53" s="6">
        <f t="shared" si="23"/>
        <v>0.019</v>
      </c>
      <c r="R53" s="6">
        <v>7006</v>
      </c>
      <c r="S53" s="6">
        <f t="shared" si="21"/>
        <v>15</v>
      </c>
      <c r="T53" s="45">
        <f t="shared" si="24"/>
        <v>103858</v>
      </c>
      <c r="U53" s="3">
        <f t="shared" si="25"/>
        <v>103857</v>
      </c>
      <c r="V53" s="6">
        <f t="shared" si="26"/>
        <v>69584</v>
      </c>
      <c r="W53" s="6">
        <f t="shared" si="27"/>
        <v>14122</v>
      </c>
      <c r="X53" s="6">
        <f t="shared" si="28"/>
        <v>14482</v>
      </c>
      <c r="Y53" s="6">
        <f t="shared" si="29"/>
        <v>2149</v>
      </c>
      <c r="Z53" s="6">
        <f t="shared" si="30"/>
        <v>2145</v>
      </c>
      <c r="AA53" s="6">
        <f t="shared" si="31"/>
        <v>161</v>
      </c>
      <c r="AB53" s="6">
        <f t="shared" si="32"/>
        <v>935</v>
      </c>
      <c r="AC53" s="6">
        <f t="shared" si="33"/>
        <v>54</v>
      </c>
      <c r="AD53" s="6">
        <f t="shared" si="34"/>
        <v>0</v>
      </c>
      <c r="AE53" s="6">
        <f t="shared" si="35"/>
        <v>0</v>
      </c>
      <c r="AF53" s="6">
        <f t="shared" si="36"/>
        <v>225</v>
      </c>
    </row>
    <row r="54" spans="1:32" ht="12.75">
      <c r="A54" s="10">
        <f t="shared" si="22"/>
        <v>47</v>
      </c>
      <c r="B54" s="19" t="s">
        <v>98</v>
      </c>
      <c r="C54" s="20" t="s">
        <v>99</v>
      </c>
      <c r="D54" s="12">
        <f t="shared" si="20"/>
        <v>5292.28</v>
      </c>
      <c r="E54" s="6">
        <v>5291.93</v>
      </c>
      <c r="F54" s="6">
        <v>5291.93</v>
      </c>
      <c r="G54" s="6">
        <v>5291.93</v>
      </c>
      <c r="H54" s="6">
        <v>5292.73</v>
      </c>
      <c r="I54" s="6">
        <v>5292.73</v>
      </c>
      <c r="J54" s="6">
        <v>5292.73</v>
      </c>
      <c r="K54" s="6">
        <v>5292.23</v>
      </c>
      <c r="L54" s="6">
        <v>5292.23</v>
      </c>
      <c r="M54" s="6">
        <v>5292.23</v>
      </c>
      <c r="N54" s="6">
        <v>5292.23</v>
      </c>
      <c r="O54" s="6">
        <v>5292.23</v>
      </c>
      <c r="P54" s="14">
        <v>5292.23</v>
      </c>
      <c r="Q54" s="6">
        <f t="shared" si="23"/>
        <v>0.019</v>
      </c>
      <c r="R54" s="6">
        <v>6563</v>
      </c>
      <c r="S54" s="6">
        <f t="shared" si="21"/>
        <v>16</v>
      </c>
      <c r="T54" s="45">
        <f t="shared" si="24"/>
        <v>103858</v>
      </c>
      <c r="U54" s="3">
        <f t="shared" si="25"/>
        <v>103857</v>
      </c>
      <c r="V54" s="6">
        <f t="shared" si="26"/>
        <v>69584</v>
      </c>
      <c r="W54" s="6">
        <f t="shared" si="27"/>
        <v>14122</v>
      </c>
      <c r="X54" s="6">
        <f t="shared" si="28"/>
        <v>14482</v>
      </c>
      <c r="Y54" s="6">
        <f t="shared" si="29"/>
        <v>2149</v>
      </c>
      <c r="Z54" s="6">
        <f t="shared" si="30"/>
        <v>2145</v>
      </c>
      <c r="AA54" s="6">
        <f t="shared" si="31"/>
        <v>161</v>
      </c>
      <c r="AB54" s="6">
        <f t="shared" si="32"/>
        <v>935</v>
      </c>
      <c r="AC54" s="6">
        <f t="shared" si="33"/>
        <v>54</v>
      </c>
      <c r="AD54" s="6">
        <f t="shared" si="34"/>
        <v>0</v>
      </c>
      <c r="AE54" s="6">
        <f t="shared" si="35"/>
        <v>0</v>
      </c>
      <c r="AF54" s="6">
        <f t="shared" si="36"/>
        <v>225</v>
      </c>
    </row>
    <row r="55" spans="1:32" ht="12.75">
      <c r="A55" s="10">
        <f t="shared" si="22"/>
        <v>48</v>
      </c>
      <c r="B55" s="19" t="s">
        <v>100</v>
      </c>
      <c r="C55" s="20" t="s">
        <v>101</v>
      </c>
      <c r="D55" s="12">
        <f t="shared" si="20"/>
        <v>6981.66</v>
      </c>
      <c r="E55" s="6">
        <v>6981.66</v>
      </c>
      <c r="F55" s="6">
        <v>6981.66</v>
      </c>
      <c r="G55" s="6">
        <v>6981.66</v>
      </c>
      <c r="H55" s="6">
        <v>6981.66</v>
      </c>
      <c r="I55" s="6">
        <v>6981.66</v>
      </c>
      <c r="J55" s="6">
        <v>6981.66</v>
      </c>
      <c r="K55" s="6">
        <v>6981.66</v>
      </c>
      <c r="L55" s="6">
        <v>6981.66</v>
      </c>
      <c r="M55" s="6">
        <v>6981.66</v>
      </c>
      <c r="N55" s="6">
        <v>6981.66</v>
      </c>
      <c r="O55" s="6">
        <v>6981.66</v>
      </c>
      <c r="P55" s="14">
        <v>6981.66</v>
      </c>
      <c r="Q55" s="6">
        <f t="shared" si="23"/>
        <v>0.026</v>
      </c>
      <c r="R55" s="6">
        <v>4186</v>
      </c>
      <c r="S55" s="6">
        <f t="shared" si="21"/>
        <v>34</v>
      </c>
      <c r="T55" s="45">
        <f t="shared" si="24"/>
        <v>142121</v>
      </c>
      <c r="U55" s="3">
        <f t="shared" si="25"/>
        <v>142121</v>
      </c>
      <c r="V55" s="6">
        <f t="shared" si="26"/>
        <v>95221</v>
      </c>
      <c r="W55" s="6">
        <f t="shared" si="27"/>
        <v>19325</v>
      </c>
      <c r="X55" s="6">
        <f t="shared" si="28"/>
        <v>19818</v>
      </c>
      <c r="Y55" s="6">
        <f t="shared" si="29"/>
        <v>2941</v>
      </c>
      <c r="Z55" s="6">
        <f t="shared" si="30"/>
        <v>2935</v>
      </c>
      <c r="AA55" s="6">
        <f t="shared" si="31"/>
        <v>220</v>
      </c>
      <c r="AB55" s="6">
        <f t="shared" si="32"/>
        <v>1280</v>
      </c>
      <c r="AC55" s="6">
        <f t="shared" si="33"/>
        <v>73</v>
      </c>
      <c r="AD55" s="6">
        <f t="shared" si="34"/>
        <v>0</v>
      </c>
      <c r="AE55" s="6">
        <f t="shared" si="35"/>
        <v>0</v>
      </c>
      <c r="AF55" s="6">
        <f t="shared" si="36"/>
        <v>308</v>
      </c>
    </row>
    <row r="56" spans="1:32" ht="12.75">
      <c r="A56" s="10">
        <f t="shared" si="22"/>
        <v>49</v>
      </c>
      <c r="B56" s="19" t="s">
        <v>102</v>
      </c>
      <c r="C56" s="20" t="s">
        <v>103</v>
      </c>
      <c r="D56" s="12">
        <f t="shared" si="20"/>
        <v>5281.85</v>
      </c>
      <c r="E56" s="6">
        <v>5273.1</v>
      </c>
      <c r="F56" s="6">
        <v>5273.1</v>
      </c>
      <c r="G56" s="6">
        <v>5273.1</v>
      </c>
      <c r="H56" s="6">
        <v>5273.1</v>
      </c>
      <c r="I56" s="6">
        <v>5273.1</v>
      </c>
      <c r="J56" s="6">
        <v>5273.1</v>
      </c>
      <c r="K56" s="6">
        <v>5273.1</v>
      </c>
      <c r="L56" s="6">
        <v>5273.1</v>
      </c>
      <c r="M56" s="6">
        <v>5273.1</v>
      </c>
      <c r="N56" s="6">
        <v>5308.1</v>
      </c>
      <c r="O56" s="6">
        <v>5308.1</v>
      </c>
      <c r="P56" s="14">
        <v>5308.1</v>
      </c>
      <c r="Q56" s="6">
        <f t="shared" si="23"/>
        <v>0.019</v>
      </c>
      <c r="R56" s="6">
        <v>4219</v>
      </c>
      <c r="S56" s="6">
        <f t="shared" si="21"/>
        <v>25</v>
      </c>
      <c r="T56" s="45">
        <f t="shared" si="24"/>
        <v>103858</v>
      </c>
      <c r="U56" s="3">
        <f t="shared" si="25"/>
        <v>103857</v>
      </c>
      <c r="V56" s="6">
        <f t="shared" si="26"/>
        <v>69584</v>
      </c>
      <c r="W56" s="6">
        <f t="shared" si="27"/>
        <v>14122</v>
      </c>
      <c r="X56" s="6">
        <f t="shared" si="28"/>
        <v>14482</v>
      </c>
      <c r="Y56" s="6">
        <f t="shared" si="29"/>
        <v>2149</v>
      </c>
      <c r="Z56" s="6">
        <f t="shared" si="30"/>
        <v>2145</v>
      </c>
      <c r="AA56" s="6">
        <f t="shared" si="31"/>
        <v>161</v>
      </c>
      <c r="AB56" s="6">
        <f t="shared" si="32"/>
        <v>935</v>
      </c>
      <c r="AC56" s="6">
        <f t="shared" si="33"/>
        <v>54</v>
      </c>
      <c r="AD56" s="6">
        <f t="shared" si="34"/>
        <v>0</v>
      </c>
      <c r="AE56" s="6">
        <f t="shared" si="35"/>
        <v>0</v>
      </c>
      <c r="AF56" s="6">
        <f t="shared" si="36"/>
        <v>225</v>
      </c>
    </row>
    <row r="57" spans="1:32" ht="12.75">
      <c r="A57" s="10">
        <f t="shared" si="22"/>
        <v>50</v>
      </c>
      <c r="B57" s="19" t="s">
        <v>104</v>
      </c>
      <c r="C57" s="20" t="s">
        <v>105</v>
      </c>
      <c r="D57" s="12">
        <f t="shared" si="20"/>
        <v>5320.77</v>
      </c>
      <c r="E57" s="6">
        <v>5321.27</v>
      </c>
      <c r="F57" s="6">
        <v>5321.27</v>
      </c>
      <c r="G57" s="6">
        <v>5320.67</v>
      </c>
      <c r="H57" s="6">
        <v>5320.67</v>
      </c>
      <c r="I57" s="6">
        <v>5320.67</v>
      </c>
      <c r="J57" s="6">
        <v>5320.67</v>
      </c>
      <c r="K57" s="6">
        <v>5320.67</v>
      </c>
      <c r="L57" s="6">
        <v>5320.67</v>
      </c>
      <c r="M57" s="6">
        <v>5320.67</v>
      </c>
      <c r="N57" s="6">
        <v>5320.67</v>
      </c>
      <c r="O57" s="6">
        <v>5320.67</v>
      </c>
      <c r="P57" s="14">
        <v>5320.67</v>
      </c>
      <c r="Q57" s="6">
        <f t="shared" si="23"/>
        <v>0.02</v>
      </c>
      <c r="R57" s="6">
        <v>4123</v>
      </c>
      <c r="S57" s="6">
        <f t="shared" si="21"/>
        <v>27</v>
      </c>
      <c r="T57" s="45">
        <f t="shared" si="24"/>
        <v>109324</v>
      </c>
      <c r="U57" s="3">
        <f t="shared" si="25"/>
        <v>109324</v>
      </c>
      <c r="V57" s="6">
        <f t="shared" si="26"/>
        <v>73247</v>
      </c>
      <c r="W57" s="6">
        <f t="shared" si="27"/>
        <v>14866</v>
      </c>
      <c r="X57" s="6">
        <f t="shared" si="28"/>
        <v>15244</v>
      </c>
      <c r="Y57" s="6">
        <f t="shared" si="29"/>
        <v>2262</v>
      </c>
      <c r="Z57" s="6">
        <f t="shared" si="30"/>
        <v>2258</v>
      </c>
      <c r="AA57" s="6">
        <f t="shared" si="31"/>
        <v>170</v>
      </c>
      <c r="AB57" s="6">
        <f t="shared" si="32"/>
        <v>984</v>
      </c>
      <c r="AC57" s="6">
        <f t="shared" si="33"/>
        <v>56</v>
      </c>
      <c r="AD57" s="6">
        <f t="shared" si="34"/>
        <v>0</v>
      </c>
      <c r="AE57" s="6">
        <f t="shared" si="35"/>
        <v>0</v>
      </c>
      <c r="AF57" s="6">
        <f t="shared" si="36"/>
        <v>237</v>
      </c>
    </row>
    <row r="58" spans="1:32" ht="12.75">
      <c r="A58" s="10">
        <f t="shared" si="22"/>
        <v>51</v>
      </c>
      <c r="B58" s="19" t="s">
        <v>106</v>
      </c>
      <c r="C58" s="20" t="s">
        <v>107</v>
      </c>
      <c r="D58" s="12">
        <f t="shared" si="20"/>
        <v>5261</v>
      </c>
      <c r="E58" s="14">
        <v>5261</v>
      </c>
      <c r="F58" s="14">
        <v>5261</v>
      </c>
      <c r="G58" s="6">
        <v>5261</v>
      </c>
      <c r="H58" s="6">
        <v>5261</v>
      </c>
      <c r="I58" s="6">
        <v>5261</v>
      </c>
      <c r="J58" s="6">
        <v>5261</v>
      </c>
      <c r="K58" s="6">
        <v>5261</v>
      </c>
      <c r="L58" s="6">
        <v>5261</v>
      </c>
      <c r="M58" s="6">
        <v>5261</v>
      </c>
      <c r="N58" s="6">
        <v>5261</v>
      </c>
      <c r="O58" s="14">
        <v>5261</v>
      </c>
      <c r="P58" s="14">
        <v>5261</v>
      </c>
      <c r="Q58" s="6">
        <f t="shared" si="23"/>
        <v>0.019</v>
      </c>
      <c r="R58" s="6">
        <v>7165</v>
      </c>
      <c r="S58" s="6">
        <f t="shared" si="21"/>
        <v>14</v>
      </c>
      <c r="T58" s="45">
        <f t="shared" si="24"/>
        <v>103858</v>
      </c>
      <c r="U58" s="3">
        <f t="shared" si="25"/>
        <v>103857</v>
      </c>
      <c r="V58" s="6">
        <f t="shared" si="26"/>
        <v>69584</v>
      </c>
      <c r="W58" s="6">
        <f t="shared" si="27"/>
        <v>14122</v>
      </c>
      <c r="X58" s="6">
        <f t="shared" si="28"/>
        <v>14482</v>
      </c>
      <c r="Y58" s="6">
        <f t="shared" si="29"/>
        <v>2149</v>
      </c>
      <c r="Z58" s="6">
        <f t="shared" si="30"/>
        <v>2145</v>
      </c>
      <c r="AA58" s="6">
        <f t="shared" si="31"/>
        <v>161</v>
      </c>
      <c r="AB58" s="6">
        <f t="shared" si="32"/>
        <v>935</v>
      </c>
      <c r="AC58" s="6">
        <f t="shared" si="33"/>
        <v>54</v>
      </c>
      <c r="AD58" s="6">
        <f t="shared" si="34"/>
        <v>0</v>
      </c>
      <c r="AE58" s="6">
        <f t="shared" si="35"/>
        <v>0</v>
      </c>
      <c r="AF58" s="6">
        <f t="shared" si="36"/>
        <v>225</v>
      </c>
    </row>
    <row r="59" spans="1:32" s="16" customFormat="1" ht="23.25" customHeight="1">
      <c r="A59" s="21"/>
      <c r="B59" s="137" t="s">
        <v>205</v>
      </c>
      <c r="C59" s="137"/>
      <c r="D59" s="15">
        <f>SUM(D30:D58)</f>
        <v>271974.35000000003</v>
      </c>
      <c r="E59" s="15">
        <f aca="true" t="shared" si="37" ref="E59:R59">SUM(E30:E58)</f>
        <v>271916.56</v>
      </c>
      <c r="F59" s="15">
        <f t="shared" si="37"/>
        <v>271896.70999999996</v>
      </c>
      <c r="G59" s="15">
        <f t="shared" si="37"/>
        <v>271974.95999999996</v>
      </c>
      <c r="H59" s="15">
        <f t="shared" si="37"/>
        <v>271976.06</v>
      </c>
      <c r="I59" s="15">
        <f t="shared" si="37"/>
        <v>271976.06</v>
      </c>
      <c r="J59" s="15">
        <f t="shared" si="37"/>
        <v>271976.16</v>
      </c>
      <c r="K59" s="15">
        <f t="shared" si="37"/>
        <v>271976.95999999996</v>
      </c>
      <c r="L59" s="15">
        <f t="shared" si="37"/>
        <v>271977.76</v>
      </c>
      <c r="M59" s="15">
        <f t="shared" si="37"/>
        <v>271979.25999999995</v>
      </c>
      <c r="N59" s="15">
        <f t="shared" si="37"/>
        <v>272015.05999999994</v>
      </c>
      <c r="O59" s="15">
        <f t="shared" si="37"/>
        <v>272013.75999999995</v>
      </c>
      <c r="P59" s="15">
        <f t="shared" si="37"/>
        <v>272012.96</v>
      </c>
      <c r="Q59" s="48">
        <f t="shared" si="37"/>
        <v>1.0000000000000004</v>
      </c>
      <c r="R59" s="54">
        <f t="shared" si="37"/>
        <v>273178</v>
      </c>
      <c r="S59" s="15"/>
      <c r="T59" s="88">
        <v>5466187</v>
      </c>
      <c r="U59" s="59">
        <f>SUM(U30:U58)</f>
        <v>5466187</v>
      </c>
      <c r="V59" s="59">
        <f>SUM(V30:V58)</f>
        <v>3662329</v>
      </c>
      <c r="W59" s="54">
        <f>SUM(W30:W58)</f>
        <v>743278</v>
      </c>
      <c r="X59" s="54">
        <f aca="true" t="shared" si="38" ref="X59:AF59">SUM(X30:X58)</f>
        <v>762216</v>
      </c>
      <c r="Y59" s="54">
        <f t="shared" si="38"/>
        <v>113114</v>
      </c>
      <c r="Z59" s="54">
        <f t="shared" si="38"/>
        <v>112893</v>
      </c>
      <c r="AA59" s="54">
        <f t="shared" si="38"/>
        <v>8477</v>
      </c>
      <c r="AB59" s="54">
        <f t="shared" si="38"/>
        <v>49212</v>
      </c>
      <c r="AC59" s="54">
        <f t="shared" si="38"/>
        <v>2817</v>
      </c>
      <c r="AD59" s="54">
        <f t="shared" si="38"/>
        <v>0</v>
      </c>
      <c r="AE59" s="54">
        <f t="shared" si="38"/>
        <v>0</v>
      </c>
      <c r="AF59" s="54">
        <f t="shared" si="38"/>
        <v>11851</v>
      </c>
    </row>
    <row r="60" spans="1:32" s="16" customFormat="1" ht="36">
      <c r="A60" s="22"/>
      <c r="B60" s="129" t="s">
        <v>209</v>
      </c>
      <c r="C60" s="13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44" t="s">
        <v>208</v>
      </c>
      <c r="S60" s="66" t="s">
        <v>210</v>
      </c>
      <c r="T60" s="117"/>
      <c r="U60" s="63">
        <f>SUM(V60:AF60)</f>
        <v>4177548</v>
      </c>
      <c r="V60" s="64">
        <v>2340543</v>
      </c>
      <c r="W60" s="64">
        <v>472789</v>
      </c>
      <c r="X60" s="64">
        <v>945335</v>
      </c>
      <c r="Y60" s="64">
        <v>9123</v>
      </c>
      <c r="Z60" s="64">
        <v>31608</v>
      </c>
      <c r="AA60" s="64">
        <v>0</v>
      </c>
      <c r="AB60" s="64">
        <v>365569</v>
      </c>
      <c r="AC60" s="64">
        <v>12581</v>
      </c>
      <c r="AD60" s="64">
        <v>0</v>
      </c>
      <c r="AE60" s="64">
        <v>0</v>
      </c>
      <c r="AF60" s="90">
        <f>T76-SUM(V60:AE60)</f>
        <v>0</v>
      </c>
    </row>
    <row r="61" spans="1:32" ht="20.25" customHeight="1">
      <c r="A61" s="10">
        <v>52</v>
      </c>
      <c r="B61" s="25" t="s">
        <v>108</v>
      </c>
      <c r="C61" s="26" t="s">
        <v>109</v>
      </c>
      <c r="D61" s="12">
        <f aca="true" t="shared" si="39" ref="D61:D75">ROUND(((E61+F61+G61+H61+I61+J61+K61+L61+M61+N61+O61+P61)/12),2)</f>
        <v>20647.31</v>
      </c>
      <c r="E61" s="6">
        <v>20646.9</v>
      </c>
      <c r="F61" s="6">
        <v>20646.9</v>
      </c>
      <c r="G61" s="6">
        <v>20646.9</v>
      </c>
      <c r="H61" s="6">
        <v>20646.9</v>
      </c>
      <c r="I61" s="6">
        <v>20647.5</v>
      </c>
      <c r="J61" s="6">
        <v>20647.5</v>
      </c>
      <c r="K61" s="6">
        <v>20647.5</v>
      </c>
      <c r="L61" s="6">
        <v>20647.5</v>
      </c>
      <c r="M61" s="6">
        <v>20647.5</v>
      </c>
      <c r="N61" s="6">
        <v>20647.5</v>
      </c>
      <c r="O61" s="6">
        <v>20647.5</v>
      </c>
      <c r="P61" s="14">
        <v>20647.6</v>
      </c>
      <c r="Q61" s="49">
        <f>ROUND((D61/$D$76),3)</f>
        <v>0.098</v>
      </c>
      <c r="R61" s="6">
        <v>19822</v>
      </c>
      <c r="S61" s="6">
        <f aca="true" t="shared" si="40" ref="S61:S75">ROUND((U61/R61),0)</f>
        <v>21</v>
      </c>
      <c r="T61" s="50">
        <f>ROUND((Q61*$T$76),0)</f>
        <v>409400</v>
      </c>
      <c r="U61" s="3">
        <f aca="true" t="shared" si="41" ref="U61:U75">SUM(V61:AF61)</f>
        <v>409400</v>
      </c>
      <c r="V61" s="6">
        <f>ROUND(($V$60/$U$60*T61),0)</f>
        <v>229373</v>
      </c>
      <c r="W61" s="6">
        <f>ROUND(($W$60/$U$60*T61),0)</f>
        <v>46333</v>
      </c>
      <c r="X61" s="6">
        <f>ROUND(($X$60/$U$60*T61),0)</f>
        <v>92643</v>
      </c>
      <c r="Y61" s="6">
        <f>ROUND(($Y$60/$U$60*T61),0)</f>
        <v>894</v>
      </c>
      <c r="Z61" s="6">
        <f>ROUND(($Z$60/$U$60*T61),0)</f>
        <v>3098</v>
      </c>
      <c r="AA61" s="6">
        <f>ROUND(($AA$60/$U$60*T61),0)</f>
        <v>0</v>
      </c>
      <c r="AB61" s="6">
        <f>ROUND(($AB$60/$U$60*T61),0)</f>
        <v>35826</v>
      </c>
      <c r="AC61" s="6">
        <f>ROUND(($AC$60/$U$60*T61),0)</f>
        <v>1233</v>
      </c>
      <c r="AD61" s="6">
        <f>ROUND(($AD$60/$U$60*T61),0)</f>
        <v>0</v>
      </c>
      <c r="AE61" s="6">
        <f>ROUND(($AE$60/$U$60*T61),0)</f>
        <v>0</v>
      </c>
      <c r="AF61" s="6">
        <f>ROUND(($AF$60/$U$60*T61),0)</f>
        <v>0</v>
      </c>
    </row>
    <row r="62" spans="1:32" ht="12.75">
      <c r="A62" s="10">
        <f>A61+1</f>
        <v>53</v>
      </c>
      <c r="B62" s="19" t="s">
        <v>110</v>
      </c>
      <c r="C62" s="20" t="s">
        <v>111</v>
      </c>
      <c r="D62" s="12">
        <f t="shared" si="39"/>
        <v>5797.93</v>
      </c>
      <c r="E62" s="6">
        <v>5798.1</v>
      </c>
      <c r="F62" s="6">
        <v>5798.1</v>
      </c>
      <c r="G62" s="6">
        <v>5798.1</v>
      </c>
      <c r="H62" s="6">
        <v>5798.1</v>
      </c>
      <c r="I62" s="6">
        <v>5798.1</v>
      </c>
      <c r="J62" s="6">
        <v>5798.1</v>
      </c>
      <c r="K62" s="6">
        <v>5798.1</v>
      </c>
      <c r="L62" s="6">
        <v>5797.7</v>
      </c>
      <c r="M62" s="6">
        <v>5797.7</v>
      </c>
      <c r="N62" s="6">
        <v>5797.7</v>
      </c>
      <c r="O62" s="6">
        <v>5797.7</v>
      </c>
      <c r="P62" s="14">
        <v>5797.7</v>
      </c>
      <c r="Q62" s="6">
        <f aca="true" t="shared" si="42" ref="Q62:Q74">ROUND((D62/$D$76),3)</f>
        <v>0.027</v>
      </c>
      <c r="R62" s="6">
        <v>3539</v>
      </c>
      <c r="S62" s="6">
        <f t="shared" si="40"/>
        <v>32</v>
      </c>
      <c r="T62" s="47">
        <f aca="true" t="shared" si="43" ref="T62:T75">ROUND((Q62*$T$76),0)</f>
        <v>112794</v>
      </c>
      <c r="U62" s="82">
        <f t="shared" si="41"/>
        <v>112793</v>
      </c>
      <c r="V62" s="6">
        <f aca="true" t="shared" si="44" ref="V62:V74">ROUND(($V$60/$U$60*T62),0)</f>
        <v>63195</v>
      </c>
      <c r="W62" s="6">
        <f aca="true" t="shared" si="45" ref="W62:W75">ROUND(($W$60/$U$60*T62),0)</f>
        <v>12765</v>
      </c>
      <c r="X62" s="6">
        <f aca="true" t="shared" si="46" ref="X62:X75">ROUND(($X$60/$U$60*T62),0)</f>
        <v>25524</v>
      </c>
      <c r="Y62" s="6">
        <f aca="true" t="shared" si="47" ref="Y62:Y75">ROUND(($Y$60/$U$60*T62),0)</f>
        <v>246</v>
      </c>
      <c r="Z62" s="6">
        <f aca="true" t="shared" si="48" ref="Z62:Z75">ROUND(($Z$60/$U$60*T62),0)</f>
        <v>853</v>
      </c>
      <c r="AA62" s="6">
        <f aca="true" t="shared" si="49" ref="AA62:AA75">ROUND(($AA$60/$U$60*T62),0)</f>
        <v>0</v>
      </c>
      <c r="AB62" s="6">
        <f aca="true" t="shared" si="50" ref="AB62:AB75">ROUND(($AB$60/$U$60*T62),0)</f>
        <v>9870</v>
      </c>
      <c r="AC62" s="6">
        <f aca="true" t="shared" si="51" ref="AC62:AC75">ROUND(($AC$60/$U$60*T62),0)</f>
        <v>340</v>
      </c>
      <c r="AD62" s="6">
        <f aca="true" t="shared" si="52" ref="AD62:AD75">ROUND(($AD$60/$U$60*T62),0)</f>
        <v>0</v>
      </c>
      <c r="AE62" s="6">
        <f aca="true" t="shared" si="53" ref="AE62:AE75">ROUND(($AE$60/$U$60*T62),0)</f>
        <v>0</v>
      </c>
      <c r="AF62" s="6">
        <f aca="true" t="shared" si="54" ref="AF62:AF75">ROUND(($AF$60/$U$60*T62),0)</f>
        <v>0</v>
      </c>
    </row>
    <row r="63" spans="1:32" ht="12.75">
      <c r="A63" s="10">
        <f>A62+1</f>
        <v>54</v>
      </c>
      <c r="B63" s="19" t="s">
        <v>112</v>
      </c>
      <c r="C63" s="20" t="s">
        <v>113</v>
      </c>
      <c r="D63" s="12">
        <f t="shared" si="39"/>
        <v>25978.08</v>
      </c>
      <c r="E63" s="6">
        <v>25970.7</v>
      </c>
      <c r="F63" s="6">
        <v>25970.7</v>
      </c>
      <c r="G63" s="6">
        <v>25970.7</v>
      </c>
      <c r="H63" s="6">
        <v>25970.7</v>
      </c>
      <c r="I63" s="6">
        <v>25970.7</v>
      </c>
      <c r="J63" s="6">
        <v>25970.7</v>
      </c>
      <c r="K63" s="6">
        <v>25970.7</v>
      </c>
      <c r="L63" s="6">
        <v>25988.4</v>
      </c>
      <c r="M63" s="6">
        <v>25988.4</v>
      </c>
      <c r="N63" s="6">
        <v>25988.4</v>
      </c>
      <c r="O63" s="6">
        <v>25988.4</v>
      </c>
      <c r="P63" s="14">
        <v>25988.4</v>
      </c>
      <c r="Q63" s="6">
        <f t="shared" si="42"/>
        <v>0.123</v>
      </c>
      <c r="R63" s="6">
        <v>16585</v>
      </c>
      <c r="S63" s="6">
        <f t="shared" si="40"/>
        <v>31</v>
      </c>
      <c r="T63" s="47">
        <f t="shared" si="43"/>
        <v>513838</v>
      </c>
      <c r="U63" s="3">
        <f t="shared" si="41"/>
        <v>513838</v>
      </c>
      <c r="V63" s="6">
        <f t="shared" si="44"/>
        <v>287887</v>
      </c>
      <c r="W63" s="6">
        <f t="shared" si="45"/>
        <v>58153</v>
      </c>
      <c r="X63" s="6">
        <f t="shared" si="46"/>
        <v>116276</v>
      </c>
      <c r="Y63" s="6">
        <f t="shared" si="47"/>
        <v>1122</v>
      </c>
      <c r="Z63" s="6">
        <f t="shared" si="48"/>
        <v>3888</v>
      </c>
      <c r="AA63" s="6">
        <f t="shared" si="49"/>
        <v>0</v>
      </c>
      <c r="AB63" s="6">
        <f t="shared" si="50"/>
        <v>44965</v>
      </c>
      <c r="AC63" s="6">
        <f t="shared" si="51"/>
        <v>1547</v>
      </c>
      <c r="AD63" s="6">
        <f t="shared" si="52"/>
        <v>0</v>
      </c>
      <c r="AE63" s="6">
        <f t="shared" si="53"/>
        <v>0</v>
      </c>
      <c r="AF63" s="6">
        <f t="shared" si="54"/>
        <v>0</v>
      </c>
    </row>
    <row r="64" spans="1:32" ht="24">
      <c r="A64" s="10">
        <v>55</v>
      </c>
      <c r="B64" s="19" t="s">
        <v>114</v>
      </c>
      <c r="C64" s="20" t="s">
        <v>115</v>
      </c>
      <c r="D64" s="12">
        <f t="shared" si="39"/>
        <v>843.25</v>
      </c>
      <c r="E64" s="6">
        <v>847</v>
      </c>
      <c r="F64" s="6">
        <v>847</v>
      </c>
      <c r="G64" s="6">
        <v>847</v>
      </c>
      <c r="H64" s="6">
        <v>847</v>
      </c>
      <c r="I64" s="6">
        <v>845.9</v>
      </c>
      <c r="J64" s="6">
        <v>845.9</v>
      </c>
      <c r="K64" s="6">
        <v>845.9</v>
      </c>
      <c r="L64" s="6">
        <v>845.9</v>
      </c>
      <c r="M64" s="6">
        <v>845.9</v>
      </c>
      <c r="N64" s="6">
        <v>845.9</v>
      </c>
      <c r="O64" s="6">
        <v>845.9</v>
      </c>
      <c r="P64" s="14">
        <v>809.72</v>
      </c>
      <c r="Q64" s="6">
        <f t="shared" si="42"/>
        <v>0.004</v>
      </c>
      <c r="R64" s="6">
        <v>1829</v>
      </c>
      <c r="S64" s="6">
        <f t="shared" si="40"/>
        <v>9</v>
      </c>
      <c r="T64" s="47">
        <f t="shared" si="43"/>
        <v>16710</v>
      </c>
      <c r="U64" s="3">
        <f t="shared" si="41"/>
        <v>16708</v>
      </c>
      <c r="V64" s="6">
        <f t="shared" si="44"/>
        <v>9362</v>
      </c>
      <c r="W64" s="6">
        <f t="shared" si="45"/>
        <v>1891</v>
      </c>
      <c r="X64" s="6">
        <f t="shared" si="46"/>
        <v>3781</v>
      </c>
      <c r="Y64" s="6">
        <f t="shared" si="47"/>
        <v>36</v>
      </c>
      <c r="Z64" s="6">
        <f t="shared" si="48"/>
        <v>126</v>
      </c>
      <c r="AA64" s="6">
        <f t="shared" si="49"/>
        <v>0</v>
      </c>
      <c r="AB64" s="6">
        <f t="shared" si="50"/>
        <v>1462</v>
      </c>
      <c r="AC64" s="6">
        <f t="shared" si="51"/>
        <v>50</v>
      </c>
      <c r="AD64" s="6">
        <f t="shared" si="52"/>
        <v>0</v>
      </c>
      <c r="AE64" s="6">
        <f t="shared" si="53"/>
        <v>0</v>
      </c>
      <c r="AF64" s="6">
        <f t="shared" si="54"/>
        <v>0</v>
      </c>
    </row>
    <row r="65" spans="1:32" ht="12.75">
      <c r="A65" s="10">
        <f aca="true" t="shared" si="55" ref="A65:A75">A64+1</f>
        <v>56</v>
      </c>
      <c r="B65" s="19" t="s">
        <v>116</v>
      </c>
      <c r="C65" s="20" t="s">
        <v>117</v>
      </c>
      <c r="D65" s="12">
        <f t="shared" si="39"/>
        <v>55209.86</v>
      </c>
      <c r="E65" s="6">
        <v>55168.11</v>
      </c>
      <c r="F65" s="6">
        <v>55168.11</v>
      </c>
      <c r="G65" s="6">
        <v>55168.11</v>
      </c>
      <c r="H65" s="6">
        <v>55218.61</v>
      </c>
      <c r="I65" s="6">
        <v>55226.51</v>
      </c>
      <c r="J65" s="6">
        <v>55226.51</v>
      </c>
      <c r="K65" s="6">
        <v>55226.51</v>
      </c>
      <c r="L65" s="6">
        <v>55226.51</v>
      </c>
      <c r="M65" s="6">
        <v>55225.01</v>
      </c>
      <c r="N65" s="6">
        <v>55222.21</v>
      </c>
      <c r="O65" s="6">
        <v>55221.91</v>
      </c>
      <c r="P65" s="14">
        <v>55220.21</v>
      </c>
      <c r="Q65" s="73">
        <f>ROUND((D65/$D$76),3)+0.001</f>
        <v>0.262</v>
      </c>
      <c r="R65" s="6">
        <v>42158</v>
      </c>
      <c r="S65" s="6">
        <f t="shared" si="40"/>
        <v>26</v>
      </c>
      <c r="T65" s="47">
        <f t="shared" si="43"/>
        <v>1094518</v>
      </c>
      <c r="U65" s="3">
        <f t="shared" si="41"/>
        <v>1094518</v>
      </c>
      <c r="V65" s="6">
        <f t="shared" si="44"/>
        <v>613223</v>
      </c>
      <c r="W65" s="6">
        <f t="shared" si="45"/>
        <v>123871</v>
      </c>
      <c r="X65" s="6">
        <f t="shared" si="46"/>
        <v>247678</v>
      </c>
      <c r="Y65" s="6">
        <f t="shared" si="47"/>
        <v>2390</v>
      </c>
      <c r="Z65" s="6">
        <f t="shared" si="48"/>
        <v>8281</v>
      </c>
      <c r="AA65" s="6">
        <f t="shared" si="49"/>
        <v>0</v>
      </c>
      <c r="AB65" s="6">
        <f t="shared" si="50"/>
        <v>95779</v>
      </c>
      <c r="AC65" s="6">
        <f t="shared" si="51"/>
        <v>3296</v>
      </c>
      <c r="AD65" s="6">
        <f t="shared" si="52"/>
        <v>0</v>
      </c>
      <c r="AE65" s="6">
        <f t="shared" si="53"/>
        <v>0</v>
      </c>
      <c r="AF65" s="6">
        <f t="shared" si="54"/>
        <v>0</v>
      </c>
    </row>
    <row r="66" spans="1:32" ht="12.75">
      <c r="A66" s="10">
        <f t="shared" si="55"/>
        <v>57</v>
      </c>
      <c r="B66" s="19" t="s">
        <v>118</v>
      </c>
      <c r="C66" s="20" t="s">
        <v>119</v>
      </c>
      <c r="D66" s="12">
        <f t="shared" si="39"/>
        <v>20365.11</v>
      </c>
      <c r="E66" s="6">
        <v>20364.58</v>
      </c>
      <c r="F66" s="6">
        <v>20364.58</v>
      </c>
      <c r="G66" s="6">
        <v>20364.58</v>
      </c>
      <c r="H66" s="6">
        <v>20364.58</v>
      </c>
      <c r="I66" s="6">
        <v>20364.58</v>
      </c>
      <c r="J66" s="6">
        <v>20364.58</v>
      </c>
      <c r="K66" s="6">
        <v>20365.28</v>
      </c>
      <c r="L66" s="6">
        <v>20365.28</v>
      </c>
      <c r="M66" s="6">
        <v>20365.38</v>
      </c>
      <c r="N66" s="6">
        <v>20365.98</v>
      </c>
      <c r="O66" s="6">
        <v>20365.98</v>
      </c>
      <c r="P66" s="14">
        <v>20365.98</v>
      </c>
      <c r="Q66" s="6">
        <f t="shared" si="42"/>
        <v>0.096</v>
      </c>
      <c r="R66" s="6">
        <v>17943</v>
      </c>
      <c r="S66" s="6">
        <f t="shared" si="40"/>
        <v>22</v>
      </c>
      <c r="T66" s="47">
        <f t="shared" si="43"/>
        <v>401045</v>
      </c>
      <c r="U66" s="3">
        <f t="shared" si="41"/>
        <v>401045</v>
      </c>
      <c r="V66" s="6">
        <f t="shared" si="44"/>
        <v>224692</v>
      </c>
      <c r="W66" s="6">
        <f t="shared" si="45"/>
        <v>45388</v>
      </c>
      <c r="X66" s="6">
        <f t="shared" si="46"/>
        <v>90752</v>
      </c>
      <c r="Y66" s="6">
        <f t="shared" si="47"/>
        <v>876</v>
      </c>
      <c r="Z66" s="6">
        <f t="shared" si="48"/>
        <v>3034</v>
      </c>
      <c r="AA66" s="6">
        <f t="shared" si="49"/>
        <v>0</v>
      </c>
      <c r="AB66" s="6">
        <f t="shared" si="50"/>
        <v>35095</v>
      </c>
      <c r="AC66" s="6">
        <f t="shared" si="51"/>
        <v>1208</v>
      </c>
      <c r="AD66" s="6">
        <f t="shared" si="52"/>
        <v>0</v>
      </c>
      <c r="AE66" s="6">
        <f t="shared" si="53"/>
        <v>0</v>
      </c>
      <c r="AF66" s="6">
        <f t="shared" si="54"/>
        <v>0</v>
      </c>
    </row>
    <row r="67" spans="1:32" ht="12.75">
      <c r="A67" s="10">
        <f t="shared" si="55"/>
        <v>58</v>
      </c>
      <c r="B67" s="19" t="s">
        <v>120</v>
      </c>
      <c r="C67" s="20" t="s">
        <v>121</v>
      </c>
      <c r="D67" s="12">
        <f t="shared" si="39"/>
        <v>5589.5</v>
      </c>
      <c r="E67" s="6">
        <v>5589.5</v>
      </c>
      <c r="F67" s="6">
        <v>5589.5</v>
      </c>
      <c r="G67" s="6">
        <v>5589.5</v>
      </c>
      <c r="H67" s="6">
        <v>5589.5</v>
      </c>
      <c r="I67" s="6">
        <v>5589.5</v>
      </c>
      <c r="J67" s="6">
        <v>5589.5</v>
      </c>
      <c r="K67" s="6">
        <v>5589.5</v>
      </c>
      <c r="L67" s="6">
        <v>5589.5</v>
      </c>
      <c r="M67" s="6">
        <v>5589.5</v>
      </c>
      <c r="N67" s="6">
        <v>5589.5</v>
      </c>
      <c r="O67" s="6">
        <v>5589.5</v>
      </c>
      <c r="P67" s="14">
        <v>5589.5</v>
      </c>
      <c r="Q67" s="6">
        <f t="shared" si="42"/>
        <v>0.026</v>
      </c>
      <c r="R67" s="6">
        <v>3346</v>
      </c>
      <c r="S67" s="6">
        <f t="shared" si="40"/>
        <v>32</v>
      </c>
      <c r="T67" s="47">
        <f t="shared" si="43"/>
        <v>108616</v>
      </c>
      <c r="U67" s="82">
        <f t="shared" si="41"/>
        <v>108616</v>
      </c>
      <c r="V67" s="6">
        <f t="shared" si="44"/>
        <v>60854</v>
      </c>
      <c r="W67" s="6">
        <f t="shared" si="45"/>
        <v>12292</v>
      </c>
      <c r="X67" s="6">
        <f t="shared" si="46"/>
        <v>24579</v>
      </c>
      <c r="Y67" s="6">
        <f t="shared" si="47"/>
        <v>237</v>
      </c>
      <c r="Z67" s="6">
        <f t="shared" si="48"/>
        <v>822</v>
      </c>
      <c r="AA67" s="6">
        <f t="shared" si="49"/>
        <v>0</v>
      </c>
      <c r="AB67" s="6">
        <f t="shared" si="50"/>
        <v>9505</v>
      </c>
      <c r="AC67" s="6">
        <f t="shared" si="51"/>
        <v>327</v>
      </c>
      <c r="AD67" s="6">
        <f t="shared" si="52"/>
        <v>0</v>
      </c>
      <c r="AE67" s="6">
        <f t="shared" si="53"/>
        <v>0</v>
      </c>
      <c r="AF67" s="6">
        <f t="shared" si="54"/>
        <v>0</v>
      </c>
    </row>
    <row r="68" spans="1:32" ht="12.75">
      <c r="A68" s="10">
        <f t="shared" si="55"/>
        <v>59</v>
      </c>
      <c r="B68" s="19" t="s">
        <v>122</v>
      </c>
      <c r="C68" s="20" t="s">
        <v>123</v>
      </c>
      <c r="D68" s="12">
        <f t="shared" si="39"/>
        <v>26018.02</v>
      </c>
      <c r="E68" s="6">
        <v>26017.77</v>
      </c>
      <c r="F68" s="6">
        <v>26017.77</v>
      </c>
      <c r="G68" s="6">
        <v>26017.77</v>
      </c>
      <c r="H68" s="6">
        <v>26017.77</v>
      </c>
      <c r="I68" s="6">
        <v>26017.77</v>
      </c>
      <c r="J68" s="6">
        <v>26017.77</v>
      </c>
      <c r="K68" s="6">
        <v>26018.27</v>
      </c>
      <c r="L68" s="6">
        <v>26018.27</v>
      </c>
      <c r="M68" s="6">
        <v>26018.27</v>
      </c>
      <c r="N68" s="6">
        <v>26018.27</v>
      </c>
      <c r="O68" s="6">
        <v>26018.27</v>
      </c>
      <c r="P68" s="14">
        <v>26018.27</v>
      </c>
      <c r="Q68" s="6">
        <f t="shared" si="42"/>
        <v>0.123</v>
      </c>
      <c r="R68" s="6">
        <v>17986</v>
      </c>
      <c r="S68" s="6">
        <f t="shared" si="40"/>
        <v>29</v>
      </c>
      <c r="T68" s="47">
        <f t="shared" si="43"/>
        <v>513838</v>
      </c>
      <c r="U68" s="3">
        <f t="shared" si="41"/>
        <v>513838</v>
      </c>
      <c r="V68" s="6">
        <f t="shared" si="44"/>
        <v>287887</v>
      </c>
      <c r="W68" s="6">
        <f t="shared" si="45"/>
        <v>58153</v>
      </c>
      <c r="X68" s="6">
        <f t="shared" si="46"/>
        <v>116276</v>
      </c>
      <c r="Y68" s="6">
        <f t="shared" si="47"/>
        <v>1122</v>
      </c>
      <c r="Z68" s="6">
        <f t="shared" si="48"/>
        <v>3888</v>
      </c>
      <c r="AA68" s="6">
        <f t="shared" si="49"/>
        <v>0</v>
      </c>
      <c r="AB68" s="6">
        <f t="shared" si="50"/>
        <v>44965</v>
      </c>
      <c r="AC68" s="6">
        <f t="shared" si="51"/>
        <v>1547</v>
      </c>
      <c r="AD68" s="6">
        <f t="shared" si="52"/>
        <v>0</v>
      </c>
      <c r="AE68" s="6">
        <f t="shared" si="53"/>
        <v>0</v>
      </c>
      <c r="AF68" s="6">
        <f t="shared" si="54"/>
        <v>0</v>
      </c>
    </row>
    <row r="69" spans="1:32" ht="24">
      <c r="A69" s="10">
        <f t="shared" si="55"/>
        <v>60</v>
      </c>
      <c r="B69" s="19" t="s">
        <v>124</v>
      </c>
      <c r="C69" s="20" t="s">
        <v>125</v>
      </c>
      <c r="D69" s="12">
        <f t="shared" si="39"/>
        <v>2402.92</v>
      </c>
      <c r="E69" s="6">
        <v>2403.1</v>
      </c>
      <c r="F69" s="6">
        <v>2403.1</v>
      </c>
      <c r="G69" s="6">
        <v>2402.6</v>
      </c>
      <c r="H69" s="6">
        <v>2402.6</v>
      </c>
      <c r="I69" s="6">
        <v>2402.6</v>
      </c>
      <c r="J69" s="6">
        <v>2403</v>
      </c>
      <c r="K69" s="6">
        <v>2403</v>
      </c>
      <c r="L69" s="6">
        <v>2403</v>
      </c>
      <c r="M69" s="6">
        <v>2403</v>
      </c>
      <c r="N69" s="6">
        <v>2403</v>
      </c>
      <c r="O69" s="6">
        <v>2403</v>
      </c>
      <c r="P69" s="14">
        <v>2403</v>
      </c>
      <c r="Q69" s="6">
        <f t="shared" si="42"/>
        <v>0.011</v>
      </c>
      <c r="R69" s="6">
        <v>5003</v>
      </c>
      <c r="S69" s="6">
        <f t="shared" si="40"/>
        <v>9</v>
      </c>
      <c r="T69" s="47">
        <f t="shared" si="43"/>
        <v>45953</v>
      </c>
      <c r="U69" s="82">
        <f t="shared" si="41"/>
        <v>45953</v>
      </c>
      <c r="V69" s="6">
        <f t="shared" si="44"/>
        <v>25746</v>
      </c>
      <c r="W69" s="6">
        <f t="shared" si="45"/>
        <v>5201</v>
      </c>
      <c r="X69" s="6">
        <f t="shared" si="46"/>
        <v>10399</v>
      </c>
      <c r="Y69" s="6">
        <f t="shared" si="47"/>
        <v>100</v>
      </c>
      <c r="Z69" s="6">
        <f t="shared" si="48"/>
        <v>348</v>
      </c>
      <c r="AA69" s="6">
        <f t="shared" si="49"/>
        <v>0</v>
      </c>
      <c r="AB69" s="6">
        <f t="shared" si="50"/>
        <v>4021</v>
      </c>
      <c r="AC69" s="6">
        <f t="shared" si="51"/>
        <v>138</v>
      </c>
      <c r="AD69" s="6">
        <f t="shared" si="52"/>
        <v>0</v>
      </c>
      <c r="AE69" s="6">
        <f t="shared" si="53"/>
        <v>0</v>
      </c>
      <c r="AF69" s="6">
        <f t="shared" si="54"/>
        <v>0</v>
      </c>
    </row>
    <row r="70" spans="1:32" ht="12.75">
      <c r="A70" s="10">
        <f t="shared" si="55"/>
        <v>61</v>
      </c>
      <c r="B70" s="19" t="s">
        <v>126</v>
      </c>
      <c r="C70" s="20" t="s">
        <v>127</v>
      </c>
      <c r="D70" s="12">
        <f t="shared" si="39"/>
        <v>4618.52</v>
      </c>
      <c r="E70" s="6">
        <v>4604.3</v>
      </c>
      <c r="F70" s="6">
        <v>4604.3</v>
      </c>
      <c r="G70" s="6">
        <v>4623.6</v>
      </c>
      <c r="H70" s="6">
        <v>4624.6</v>
      </c>
      <c r="I70" s="6">
        <v>4620.5</v>
      </c>
      <c r="J70" s="6">
        <v>4620.7</v>
      </c>
      <c r="K70" s="6">
        <v>4620.7</v>
      </c>
      <c r="L70" s="6">
        <v>4620.7</v>
      </c>
      <c r="M70" s="6">
        <v>4620.7</v>
      </c>
      <c r="N70" s="6">
        <v>4620.7</v>
      </c>
      <c r="O70" s="6">
        <v>4620.7</v>
      </c>
      <c r="P70" s="14">
        <v>4620.7</v>
      </c>
      <c r="Q70" s="6">
        <f t="shared" si="42"/>
        <v>0.022</v>
      </c>
      <c r="R70" s="6">
        <v>6153.5</v>
      </c>
      <c r="S70" s="6">
        <f t="shared" si="40"/>
        <v>15</v>
      </c>
      <c r="T70" s="47">
        <f t="shared" si="43"/>
        <v>91906</v>
      </c>
      <c r="U70" s="3">
        <f t="shared" si="41"/>
        <v>91906</v>
      </c>
      <c r="V70" s="6">
        <f t="shared" si="44"/>
        <v>51492</v>
      </c>
      <c r="W70" s="6">
        <f t="shared" si="45"/>
        <v>10401</v>
      </c>
      <c r="X70" s="6">
        <f t="shared" si="46"/>
        <v>20797</v>
      </c>
      <c r="Y70" s="6">
        <f t="shared" si="47"/>
        <v>201</v>
      </c>
      <c r="Z70" s="6">
        <f t="shared" si="48"/>
        <v>695</v>
      </c>
      <c r="AA70" s="6">
        <f t="shared" si="49"/>
        <v>0</v>
      </c>
      <c r="AB70" s="6">
        <f t="shared" si="50"/>
        <v>8043</v>
      </c>
      <c r="AC70" s="6">
        <f t="shared" si="51"/>
        <v>277</v>
      </c>
      <c r="AD70" s="6">
        <f t="shared" si="52"/>
        <v>0</v>
      </c>
      <c r="AE70" s="6">
        <f t="shared" si="53"/>
        <v>0</v>
      </c>
      <c r="AF70" s="6">
        <f t="shared" si="54"/>
        <v>0</v>
      </c>
    </row>
    <row r="71" spans="1:32" ht="12.75">
      <c r="A71" s="10">
        <f t="shared" si="55"/>
        <v>62</v>
      </c>
      <c r="B71" s="27" t="s">
        <v>128</v>
      </c>
      <c r="C71" s="28" t="s">
        <v>129</v>
      </c>
      <c r="D71" s="12">
        <f t="shared" si="39"/>
        <v>3668.34</v>
      </c>
      <c r="E71" s="6">
        <v>3674.75</v>
      </c>
      <c r="F71" s="6">
        <v>3670.88</v>
      </c>
      <c r="G71" s="6">
        <v>3670.88</v>
      </c>
      <c r="H71" s="6">
        <v>3677.23</v>
      </c>
      <c r="I71" s="6">
        <v>3675.1</v>
      </c>
      <c r="J71" s="6">
        <v>3662.24</v>
      </c>
      <c r="K71" s="6">
        <v>3662.24</v>
      </c>
      <c r="L71" s="6">
        <v>3662.64</v>
      </c>
      <c r="M71" s="6">
        <v>3662.64</v>
      </c>
      <c r="N71" s="6">
        <v>3667.14</v>
      </c>
      <c r="O71" s="6">
        <v>3667.14</v>
      </c>
      <c r="P71" s="14">
        <v>3667.14</v>
      </c>
      <c r="Q71" s="6">
        <f t="shared" si="42"/>
        <v>0.017</v>
      </c>
      <c r="R71" s="6">
        <v>1916</v>
      </c>
      <c r="S71" s="6">
        <f t="shared" si="40"/>
        <v>37</v>
      </c>
      <c r="T71" s="47">
        <f t="shared" si="43"/>
        <v>71018</v>
      </c>
      <c r="U71" s="3">
        <f t="shared" si="41"/>
        <v>71018</v>
      </c>
      <c r="V71" s="6">
        <f t="shared" si="44"/>
        <v>39789</v>
      </c>
      <c r="W71" s="6">
        <f t="shared" si="45"/>
        <v>8037</v>
      </c>
      <c r="X71" s="6">
        <f t="shared" si="46"/>
        <v>16071</v>
      </c>
      <c r="Y71" s="6">
        <f t="shared" si="47"/>
        <v>155</v>
      </c>
      <c r="Z71" s="6">
        <f t="shared" si="48"/>
        <v>537</v>
      </c>
      <c r="AA71" s="6">
        <f t="shared" si="49"/>
        <v>0</v>
      </c>
      <c r="AB71" s="6">
        <f t="shared" si="50"/>
        <v>6215</v>
      </c>
      <c r="AC71" s="6">
        <f t="shared" si="51"/>
        <v>214</v>
      </c>
      <c r="AD71" s="6">
        <f t="shared" si="52"/>
        <v>0</v>
      </c>
      <c r="AE71" s="6">
        <f t="shared" si="53"/>
        <v>0</v>
      </c>
      <c r="AF71" s="6">
        <f t="shared" si="54"/>
        <v>0</v>
      </c>
    </row>
    <row r="72" spans="1:32" ht="18.75" customHeight="1">
      <c r="A72" s="10">
        <f t="shared" si="55"/>
        <v>63</v>
      </c>
      <c r="B72" s="19" t="s">
        <v>130</v>
      </c>
      <c r="C72" s="20" t="s">
        <v>131</v>
      </c>
      <c r="D72" s="12">
        <f t="shared" si="39"/>
        <v>2835.82</v>
      </c>
      <c r="E72" s="6">
        <v>2836.3</v>
      </c>
      <c r="F72" s="6">
        <v>2836.3</v>
      </c>
      <c r="G72" s="6">
        <v>2836.3</v>
      </c>
      <c r="H72" s="6">
        <v>2835.5</v>
      </c>
      <c r="I72" s="6">
        <v>2835.3</v>
      </c>
      <c r="J72" s="6">
        <v>2835.3</v>
      </c>
      <c r="K72" s="6">
        <v>2835.3</v>
      </c>
      <c r="L72" s="6">
        <v>2835.3</v>
      </c>
      <c r="M72" s="6">
        <v>2835.3</v>
      </c>
      <c r="N72" s="6">
        <v>2836.4</v>
      </c>
      <c r="O72" s="6">
        <v>2836.4</v>
      </c>
      <c r="P72" s="14">
        <v>2836.1</v>
      </c>
      <c r="Q72" s="6">
        <f t="shared" si="42"/>
        <v>0.013</v>
      </c>
      <c r="R72" s="6">
        <v>2601</v>
      </c>
      <c r="S72" s="6">
        <f t="shared" si="40"/>
        <v>21</v>
      </c>
      <c r="T72" s="47">
        <f t="shared" si="43"/>
        <v>54308</v>
      </c>
      <c r="U72" s="3">
        <f t="shared" si="41"/>
        <v>54308</v>
      </c>
      <c r="V72" s="6">
        <f t="shared" si="44"/>
        <v>30427</v>
      </c>
      <c r="W72" s="6">
        <f t="shared" si="45"/>
        <v>6146</v>
      </c>
      <c r="X72" s="6">
        <f t="shared" si="46"/>
        <v>12289</v>
      </c>
      <c r="Y72" s="6">
        <f t="shared" si="47"/>
        <v>119</v>
      </c>
      <c r="Z72" s="6">
        <f t="shared" si="48"/>
        <v>411</v>
      </c>
      <c r="AA72" s="6">
        <f t="shared" si="49"/>
        <v>0</v>
      </c>
      <c r="AB72" s="6">
        <f t="shared" si="50"/>
        <v>4752</v>
      </c>
      <c r="AC72" s="6">
        <f t="shared" si="51"/>
        <v>164</v>
      </c>
      <c r="AD72" s="6">
        <f t="shared" si="52"/>
        <v>0</v>
      </c>
      <c r="AE72" s="6">
        <f t="shared" si="53"/>
        <v>0</v>
      </c>
      <c r="AF72" s="6">
        <f t="shared" si="54"/>
        <v>0</v>
      </c>
    </row>
    <row r="73" spans="1:32" ht="12.75">
      <c r="A73" s="10">
        <f t="shared" si="55"/>
        <v>64</v>
      </c>
      <c r="B73" s="19" t="s">
        <v>132</v>
      </c>
      <c r="C73" s="20" t="s">
        <v>133</v>
      </c>
      <c r="D73" s="12">
        <f t="shared" si="39"/>
        <v>3098.78</v>
      </c>
      <c r="E73" s="6">
        <v>3098.9</v>
      </c>
      <c r="F73" s="6">
        <v>3098.9</v>
      </c>
      <c r="G73" s="6">
        <v>3098.9</v>
      </c>
      <c r="H73" s="6">
        <v>3098.9</v>
      </c>
      <c r="I73" s="6">
        <v>3098.9</v>
      </c>
      <c r="J73" s="6">
        <v>3098.7</v>
      </c>
      <c r="K73" s="6">
        <v>3098.7</v>
      </c>
      <c r="L73" s="6">
        <v>3098.7</v>
      </c>
      <c r="M73" s="6">
        <v>3098.7</v>
      </c>
      <c r="N73" s="6">
        <v>3098.7</v>
      </c>
      <c r="O73" s="6">
        <v>3098.7</v>
      </c>
      <c r="P73" s="14">
        <v>3098.7</v>
      </c>
      <c r="Q73" s="6">
        <f t="shared" si="42"/>
        <v>0.015</v>
      </c>
      <c r="R73" s="6">
        <v>1772</v>
      </c>
      <c r="S73" s="6">
        <f t="shared" si="40"/>
        <v>35</v>
      </c>
      <c r="T73" s="47">
        <f t="shared" si="43"/>
        <v>62663</v>
      </c>
      <c r="U73" s="3">
        <f t="shared" si="41"/>
        <v>62664</v>
      </c>
      <c r="V73" s="6">
        <f t="shared" si="44"/>
        <v>35108</v>
      </c>
      <c r="W73" s="6">
        <f t="shared" si="45"/>
        <v>7092</v>
      </c>
      <c r="X73" s="6">
        <f t="shared" si="46"/>
        <v>14180</v>
      </c>
      <c r="Y73" s="6">
        <f t="shared" si="47"/>
        <v>137</v>
      </c>
      <c r="Z73" s="6">
        <f t="shared" si="48"/>
        <v>474</v>
      </c>
      <c r="AA73" s="6">
        <f t="shared" si="49"/>
        <v>0</v>
      </c>
      <c r="AB73" s="6">
        <f t="shared" si="50"/>
        <v>5484</v>
      </c>
      <c r="AC73" s="6">
        <f t="shared" si="51"/>
        <v>189</v>
      </c>
      <c r="AD73" s="6">
        <f t="shared" si="52"/>
        <v>0</v>
      </c>
      <c r="AE73" s="6">
        <f t="shared" si="53"/>
        <v>0</v>
      </c>
      <c r="AF73" s="6">
        <f t="shared" si="54"/>
        <v>0</v>
      </c>
    </row>
    <row r="74" spans="1:32" ht="12.75">
      <c r="A74" s="10">
        <f t="shared" si="55"/>
        <v>65</v>
      </c>
      <c r="B74" s="19" t="s">
        <v>134</v>
      </c>
      <c r="C74" s="20" t="s">
        <v>135</v>
      </c>
      <c r="D74" s="12">
        <f t="shared" si="39"/>
        <v>4015</v>
      </c>
      <c r="E74" s="6">
        <v>4015</v>
      </c>
      <c r="F74" s="6">
        <v>4015</v>
      </c>
      <c r="G74" s="6">
        <v>4015</v>
      </c>
      <c r="H74" s="6">
        <v>4015</v>
      </c>
      <c r="I74" s="6">
        <v>4015</v>
      </c>
      <c r="J74" s="6">
        <v>4015</v>
      </c>
      <c r="K74" s="6">
        <v>4015</v>
      </c>
      <c r="L74" s="6">
        <v>4015</v>
      </c>
      <c r="M74" s="6">
        <v>4015</v>
      </c>
      <c r="N74" s="6">
        <v>4015</v>
      </c>
      <c r="O74" s="6">
        <v>4015</v>
      </c>
      <c r="P74" s="14">
        <v>4015</v>
      </c>
      <c r="Q74" s="6">
        <f t="shared" si="42"/>
        <v>0.019</v>
      </c>
      <c r="R74" s="6">
        <v>6153.5</v>
      </c>
      <c r="S74" s="6">
        <f t="shared" si="40"/>
        <v>13</v>
      </c>
      <c r="T74" s="47">
        <f t="shared" si="43"/>
        <v>79373</v>
      </c>
      <c r="U74" s="3">
        <f t="shared" si="41"/>
        <v>79373</v>
      </c>
      <c r="V74" s="6">
        <f t="shared" si="44"/>
        <v>44470</v>
      </c>
      <c r="W74" s="6">
        <f t="shared" si="45"/>
        <v>8983</v>
      </c>
      <c r="X74" s="6">
        <f t="shared" si="46"/>
        <v>17961</v>
      </c>
      <c r="Y74" s="6">
        <f t="shared" si="47"/>
        <v>173</v>
      </c>
      <c r="Z74" s="6">
        <f t="shared" si="48"/>
        <v>601</v>
      </c>
      <c r="AA74" s="6">
        <f t="shared" si="49"/>
        <v>0</v>
      </c>
      <c r="AB74" s="6">
        <f t="shared" si="50"/>
        <v>6946</v>
      </c>
      <c r="AC74" s="6">
        <f t="shared" si="51"/>
        <v>239</v>
      </c>
      <c r="AD74" s="6">
        <f t="shared" si="52"/>
        <v>0</v>
      </c>
      <c r="AE74" s="6">
        <f t="shared" si="53"/>
        <v>0</v>
      </c>
      <c r="AF74" s="6">
        <f t="shared" si="54"/>
        <v>0</v>
      </c>
    </row>
    <row r="75" spans="1:32" ht="12.75">
      <c r="A75" s="10">
        <f t="shared" si="55"/>
        <v>66</v>
      </c>
      <c r="B75" s="19" t="s">
        <v>136</v>
      </c>
      <c r="C75" s="20" t="s">
        <v>137</v>
      </c>
      <c r="D75" s="12">
        <f t="shared" si="39"/>
        <v>30175.99</v>
      </c>
      <c r="E75" s="6">
        <v>30175.59</v>
      </c>
      <c r="F75" s="6">
        <v>30175.59</v>
      </c>
      <c r="G75" s="6">
        <v>30175.59</v>
      </c>
      <c r="H75" s="6">
        <v>30175.59</v>
      </c>
      <c r="I75" s="6">
        <v>30176.19</v>
      </c>
      <c r="J75" s="6">
        <v>30176.19</v>
      </c>
      <c r="K75" s="6">
        <v>30176.19</v>
      </c>
      <c r="L75" s="6">
        <v>30176.19</v>
      </c>
      <c r="M75" s="6">
        <v>30176.19</v>
      </c>
      <c r="N75" s="6">
        <v>30176.19</v>
      </c>
      <c r="O75" s="6">
        <v>30176.19</v>
      </c>
      <c r="P75" s="14">
        <v>30176.19</v>
      </c>
      <c r="Q75" s="6">
        <f>ROUND((D75/$D$76),3)+0.001</f>
        <v>0.144</v>
      </c>
      <c r="R75" s="6">
        <v>17631</v>
      </c>
      <c r="S75" s="6">
        <f t="shared" si="40"/>
        <v>34</v>
      </c>
      <c r="T75" s="47">
        <f t="shared" si="43"/>
        <v>601567</v>
      </c>
      <c r="U75" s="3">
        <f t="shared" si="41"/>
        <v>601570</v>
      </c>
      <c r="V75" s="60">
        <f>ROUND(($V$60/$U$60*T75),0)+2</f>
        <v>337040</v>
      </c>
      <c r="W75" s="6">
        <f t="shared" si="45"/>
        <v>68082</v>
      </c>
      <c r="X75" s="6">
        <f t="shared" si="46"/>
        <v>136128</v>
      </c>
      <c r="Y75" s="6">
        <f t="shared" si="47"/>
        <v>1314</v>
      </c>
      <c r="Z75" s="6">
        <f t="shared" si="48"/>
        <v>4552</v>
      </c>
      <c r="AA75" s="6">
        <f t="shared" si="49"/>
        <v>0</v>
      </c>
      <c r="AB75" s="6">
        <f t="shared" si="50"/>
        <v>52642</v>
      </c>
      <c r="AC75" s="6">
        <f t="shared" si="51"/>
        <v>1812</v>
      </c>
      <c r="AD75" s="6">
        <f t="shared" si="52"/>
        <v>0</v>
      </c>
      <c r="AE75" s="6">
        <f t="shared" si="53"/>
        <v>0</v>
      </c>
      <c r="AF75" s="6">
        <f t="shared" si="54"/>
        <v>0</v>
      </c>
    </row>
    <row r="76" spans="1:32" s="16" customFormat="1" ht="21" customHeight="1">
      <c r="A76" s="131" t="s">
        <v>138</v>
      </c>
      <c r="B76" s="131"/>
      <c r="C76" s="131"/>
      <c r="D76" s="15">
        <f>SUM(D61:D75)</f>
        <v>211264.43</v>
      </c>
      <c r="E76" s="15">
        <f aca="true" t="shared" si="56" ref="E76:R76">SUM(E61:E75)</f>
        <v>211210.59999999998</v>
      </c>
      <c r="F76" s="15">
        <f t="shared" si="56"/>
        <v>211206.72999999998</v>
      </c>
      <c r="G76" s="15">
        <f t="shared" si="56"/>
        <v>211225.53</v>
      </c>
      <c r="H76" s="15">
        <f t="shared" si="56"/>
        <v>211282.58000000002</v>
      </c>
      <c r="I76" s="15">
        <f t="shared" si="56"/>
        <v>211284.15</v>
      </c>
      <c r="J76" s="15">
        <f t="shared" si="56"/>
        <v>211271.69</v>
      </c>
      <c r="K76" s="15">
        <f t="shared" si="56"/>
        <v>211272.88999999998</v>
      </c>
      <c r="L76" s="15">
        <f t="shared" si="56"/>
        <v>211290.59000000003</v>
      </c>
      <c r="M76" s="15">
        <f t="shared" si="56"/>
        <v>211289.19000000003</v>
      </c>
      <c r="N76" s="15">
        <f t="shared" si="56"/>
        <v>211292.59000000003</v>
      </c>
      <c r="O76" s="15">
        <f t="shared" si="56"/>
        <v>211292.29000000004</v>
      </c>
      <c r="P76" s="15">
        <f t="shared" si="56"/>
        <v>211254.21000000002</v>
      </c>
      <c r="Q76" s="15">
        <f t="shared" si="56"/>
        <v>1</v>
      </c>
      <c r="R76" s="53">
        <f t="shared" si="56"/>
        <v>164438</v>
      </c>
      <c r="S76" s="15"/>
      <c r="T76" s="87">
        <v>4177548</v>
      </c>
      <c r="U76" s="53">
        <f aca="true" t="shared" si="57" ref="U76:AF76">SUM(U61:U75)</f>
        <v>4177548</v>
      </c>
      <c r="V76" s="53">
        <f t="shared" si="57"/>
        <v>2340545</v>
      </c>
      <c r="W76" s="53">
        <f t="shared" si="57"/>
        <v>472788</v>
      </c>
      <c r="X76" s="53">
        <f t="shared" si="57"/>
        <v>945334</v>
      </c>
      <c r="Y76" s="53">
        <f t="shared" si="57"/>
        <v>9122</v>
      </c>
      <c r="Z76" s="53">
        <f t="shared" si="57"/>
        <v>31608</v>
      </c>
      <c r="AA76" s="53">
        <f t="shared" si="57"/>
        <v>0</v>
      </c>
      <c r="AB76" s="53">
        <f t="shared" si="57"/>
        <v>365570</v>
      </c>
      <c r="AC76" s="53">
        <f t="shared" si="57"/>
        <v>12581</v>
      </c>
      <c r="AD76" s="53">
        <f t="shared" si="57"/>
        <v>0</v>
      </c>
      <c r="AE76" s="53">
        <f t="shared" si="57"/>
        <v>0</v>
      </c>
      <c r="AF76" s="54">
        <f t="shared" si="57"/>
        <v>0</v>
      </c>
    </row>
    <row r="77" spans="1:32" s="16" customFormat="1" ht="39.75" customHeight="1">
      <c r="A77" s="22"/>
      <c r="B77" s="129" t="s">
        <v>206</v>
      </c>
      <c r="C77" s="130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44" t="s">
        <v>208</v>
      </c>
      <c r="S77" s="66" t="s">
        <v>210</v>
      </c>
      <c r="T77" s="118"/>
      <c r="U77" s="63">
        <f>SUM(V77:AF77)</f>
        <v>5281536</v>
      </c>
      <c r="V77" s="64">
        <v>3309418</v>
      </c>
      <c r="W77" s="64">
        <v>671141</v>
      </c>
      <c r="X77" s="64">
        <v>840760</v>
      </c>
      <c r="Y77" s="64">
        <v>137733</v>
      </c>
      <c r="Z77" s="64">
        <v>134751</v>
      </c>
      <c r="AA77" s="64">
        <v>0</v>
      </c>
      <c r="AB77" s="64">
        <v>91672</v>
      </c>
      <c r="AC77" s="64">
        <v>42543</v>
      </c>
      <c r="AD77" s="64">
        <v>0</v>
      </c>
      <c r="AE77" s="64">
        <v>0</v>
      </c>
      <c r="AF77" s="90">
        <f>T101-SUM(V77:AE77)</f>
        <v>53518</v>
      </c>
    </row>
    <row r="78" spans="1:32" ht="14.25" customHeight="1">
      <c r="A78" s="10">
        <f>A75+1</f>
        <v>67</v>
      </c>
      <c r="B78" s="25" t="s">
        <v>139</v>
      </c>
      <c r="C78" s="26" t="s">
        <v>140</v>
      </c>
      <c r="D78" s="12">
        <f aca="true" t="shared" si="58" ref="D78:D100">ROUND(((E78+F78+G78+H78+I78+J78+K78+L78+M78+N78+O78+P78)/12),2)</f>
        <v>22678.35</v>
      </c>
      <c r="E78" s="6">
        <v>22604.1</v>
      </c>
      <c r="F78" s="6">
        <v>22685.1</v>
      </c>
      <c r="G78" s="6">
        <v>22685.1</v>
      </c>
      <c r="H78" s="6">
        <v>22685.1</v>
      </c>
      <c r="I78" s="6">
        <v>22685.1</v>
      </c>
      <c r="J78" s="6">
        <v>22685.1</v>
      </c>
      <c r="K78" s="6">
        <v>22685.1</v>
      </c>
      <c r="L78" s="6">
        <v>22685.1</v>
      </c>
      <c r="M78" s="6">
        <v>22685.1</v>
      </c>
      <c r="N78" s="6">
        <v>22685.1</v>
      </c>
      <c r="O78" s="6">
        <v>22685.1</v>
      </c>
      <c r="P78" s="14">
        <v>22685.1</v>
      </c>
      <c r="Q78" s="6">
        <f>ROUND((D78/$D$101),3)+0.001</f>
        <v>0.088</v>
      </c>
      <c r="R78" s="6">
        <v>40221</v>
      </c>
      <c r="S78" s="6">
        <f aca="true" t="shared" si="59" ref="S78:S102">ROUND((U78/R78),0)</f>
        <v>12</v>
      </c>
      <c r="T78" s="51">
        <f>ROUND((Q78*$T$101),0)</f>
        <v>464775</v>
      </c>
      <c r="U78" s="3">
        <f aca="true" t="shared" si="60" ref="U78:U100">SUM(V78:AF78)</f>
        <v>464764</v>
      </c>
      <c r="V78" s="120">
        <f>ROUND(($V$77/$U$77*T78),0)-11</f>
        <v>291218</v>
      </c>
      <c r="W78" s="6">
        <f>ROUND(($W$77/$U$77*T78),0)</f>
        <v>59060</v>
      </c>
      <c r="X78" s="6">
        <f>ROUND(($X$77/$U$77*T78),0)</f>
        <v>73987</v>
      </c>
      <c r="Y78" s="6">
        <f>ROUND(($Y$77/$U$77*T78),0)</f>
        <v>12120</v>
      </c>
      <c r="Z78" s="6">
        <f>ROUND(($Z$77/$U$77*T78),0)</f>
        <v>11858</v>
      </c>
      <c r="AA78" s="6">
        <f>ROUND(($AA$77/$U$77*T78),0)</f>
        <v>0</v>
      </c>
      <c r="AB78" s="6">
        <f>ROUND(($AB$77/$U$77*T78),0)</f>
        <v>8067</v>
      </c>
      <c r="AC78" s="6">
        <f>ROUND(($AC$77/$U$77*T78),0)</f>
        <v>3744</v>
      </c>
      <c r="AD78" s="6">
        <f>ROUND(($AD$77/$U$77*T78),0)</f>
        <v>0</v>
      </c>
      <c r="AE78" s="6">
        <f>ROUND(($AE$77/$U$77*T78),0)</f>
        <v>0</v>
      </c>
      <c r="AF78" s="6">
        <f>ROUND(($AF$77/$U$77*T78),0)</f>
        <v>4710</v>
      </c>
    </row>
    <row r="79" spans="1:32" ht="12.75">
      <c r="A79" s="10">
        <f>A78+1</f>
        <v>68</v>
      </c>
      <c r="B79" s="19" t="s">
        <v>141</v>
      </c>
      <c r="C79" s="20" t="s">
        <v>142</v>
      </c>
      <c r="D79" s="12">
        <f t="shared" si="58"/>
        <v>9162.52</v>
      </c>
      <c r="E79" s="6">
        <v>9167.76</v>
      </c>
      <c r="F79" s="6">
        <v>9167.76</v>
      </c>
      <c r="G79" s="6">
        <v>9167.76</v>
      </c>
      <c r="H79" s="6">
        <v>9170.06</v>
      </c>
      <c r="I79" s="6">
        <v>9170.06</v>
      </c>
      <c r="J79" s="6">
        <v>9170.06</v>
      </c>
      <c r="K79" s="6">
        <v>9170.06</v>
      </c>
      <c r="L79" s="6">
        <v>9170.26</v>
      </c>
      <c r="M79" s="6">
        <v>9170.26</v>
      </c>
      <c r="N79" s="6">
        <v>9170.26</v>
      </c>
      <c r="O79" s="6">
        <v>9127.96</v>
      </c>
      <c r="P79" s="14">
        <v>9127.96</v>
      </c>
      <c r="Q79" s="6">
        <f aca="true" t="shared" si="61" ref="Q79:Q100">ROUND((D79/$D$101),3)</f>
        <v>0.035</v>
      </c>
      <c r="R79" s="6">
        <v>20124</v>
      </c>
      <c r="S79" s="6">
        <f t="shared" si="59"/>
        <v>9</v>
      </c>
      <c r="T79" s="51">
        <f aca="true" t="shared" si="62" ref="T79:T100">ROUND((Q79*$T$101),0)</f>
        <v>184854</v>
      </c>
      <c r="U79" s="3">
        <f t="shared" si="60"/>
        <v>184855</v>
      </c>
      <c r="V79" s="6">
        <f aca="true" t="shared" si="63" ref="V79:V100">ROUND(($V$77/$U$77*T79),0)</f>
        <v>115830</v>
      </c>
      <c r="W79" s="6">
        <f aca="true" t="shared" si="64" ref="W79:W100">ROUND(($W$77/$U$77*T79),0)</f>
        <v>23490</v>
      </c>
      <c r="X79" s="6">
        <f aca="true" t="shared" si="65" ref="X79:X100">ROUND(($X$77/$U$77*T79),0)</f>
        <v>29427</v>
      </c>
      <c r="Y79" s="6">
        <f aca="true" t="shared" si="66" ref="Y79:Y100">ROUND(($Y$77/$U$77*T79),0)</f>
        <v>4821</v>
      </c>
      <c r="Z79" s="6">
        <f aca="true" t="shared" si="67" ref="Z79:Z100">ROUND(($Z$77/$U$77*T79),0)</f>
        <v>4716</v>
      </c>
      <c r="AA79" s="6">
        <f aca="true" t="shared" si="68" ref="AA79:AA100">ROUND(($AA$77/$U$77*T79),0)</f>
        <v>0</v>
      </c>
      <c r="AB79" s="6">
        <f aca="true" t="shared" si="69" ref="AB79:AB100">ROUND(($AB$77/$U$77*T79),0)</f>
        <v>3209</v>
      </c>
      <c r="AC79" s="6">
        <f aca="true" t="shared" si="70" ref="AC79:AC100">ROUND(($AC$77/$U$77*T79),0)</f>
        <v>1489</v>
      </c>
      <c r="AD79" s="6">
        <f aca="true" t="shared" si="71" ref="AD79:AD100">ROUND(($AD$77/$U$77*T79),0)</f>
        <v>0</v>
      </c>
      <c r="AE79" s="6">
        <f aca="true" t="shared" si="72" ref="AE79:AE100">ROUND(($AE$77/$U$77*T79),0)</f>
        <v>0</v>
      </c>
      <c r="AF79" s="6">
        <f aca="true" t="shared" si="73" ref="AF79:AF100">ROUND(($AF$77/$U$77*T79),0)</f>
        <v>1873</v>
      </c>
    </row>
    <row r="80" spans="1:32" ht="17.25" customHeight="1">
      <c r="A80" s="10">
        <f>A79+1</f>
        <v>69</v>
      </c>
      <c r="B80" s="19" t="s">
        <v>143</v>
      </c>
      <c r="C80" s="20" t="s">
        <v>144</v>
      </c>
      <c r="D80" s="12">
        <f t="shared" si="58"/>
        <v>8393.1</v>
      </c>
      <c r="E80" s="6">
        <v>8393.1</v>
      </c>
      <c r="F80" s="6">
        <v>8393.1</v>
      </c>
      <c r="G80" s="6">
        <v>8393.1</v>
      </c>
      <c r="H80" s="6">
        <v>8393.1</v>
      </c>
      <c r="I80" s="6">
        <v>8393.1</v>
      </c>
      <c r="J80" s="6">
        <v>8393.1</v>
      </c>
      <c r="K80" s="6">
        <v>8393.1</v>
      </c>
      <c r="L80" s="6">
        <v>8393.1</v>
      </c>
      <c r="M80" s="6">
        <v>8393.1</v>
      </c>
      <c r="N80" s="6">
        <v>8393.1</v>
      </c>
      <c r="O80" s="6">
        <v>8393.1</v>
      </c>
      <c r="P80" s="14">
        <v>8393.1</v>
      </c>
      <c r="Q80" s="6">
        <f t="shared" si="61"/>
        <v>0.032</v>
      </c>
      <c r="R80" s="6">
        <v>8967</v>
      </c>
      <c r="S80" s="6">
        <f t="shared" si="59"/>
        <v>19</v>
      </c>
      <c r="T80" s="51">
        <f t="shared" si="62"/>
        <v>169009</v>
      </c>
      <c r="U80" s="3">
        <f t="shared" si="60"/>
        <v>169008</v>
      </c>
      <c r="V80" s="6">
        <f t="shared" si="63"/>
        <v>105901</v>
      </c>
      <c r="W80" s="6">
        <f t="shared" si="64"/>
        <v>21476</v>
      </c>
      <c r="X80" s="6">
        <f t="shared" si="65"/>
        <v>26904</v>
      </c>
      <c r="Y80" s="6">
        <f t="shared" si="66"/>
        <v>4407</v>
      </c>
      <c r="Z80" s="6">
        <f t="shared" si="67"/>
        <v>4312</v>
      </c>
      <c r="AA80" s="6">
        <f t="shared" si="68"/>
        <v>0</v>
      </c>
      <c r="AB80" s="6">
        <f t="shared" si="69"/>
        <v>2934</v>
      </c>
      <c r="AC80" s="6">
        <f t="shared" si="70"/>
        <v>1361</v>
      </c>
      <c r="AD80" s="6">
        <f t="shared" si="71"/>
        <v>0</v>
      </c>
      <c r="AE80" s="6">
        <f t="shared" si="72"/>
        <v>0</v>
      </c>
      <c r="AF80" s="6">
        <f t="shared" si="73"/>
        <v>1713</v>
      </c>
    </row>
    <row r="81" spans="1:32" ht="12.75">
      <c r="A81" s="10">
        <f aca="true" t="shared" si="74" ref="A81:A100">A80+1</f>
        <v>70</v>
      </c>
      <c r="B81" s="19" t="s">
        <v>145</v>
      </c>
      <c r="C81" s="20" t="s">
        <v>146</v>
      </c>
      <c r="D81" s="12">
        <f t="shared" si="58"/>
        <v>5721.79</v>
      </c>
      <c r="E81" s="6">
        <v>5721.7</v>
      </c>
      <c r="F81" s="6">
        <v>5721.8</v>
      </c>
      <c r="G81" s="6">
        <v>5721.8</v>
      </c>
      <c r="H81" s="6">
        <v>5721.8</v>
      </c>
      <c r="I81" s="6">
        <v>5721.8</v>
      </c>
      <c r="J81" s="6">
        <v>5721.8</v>
      </c>
      <c r="K81" s="6">
        <v>5721.8</v>
      </c>
      <c r="L81" s="6">
        <v>5721.8</v>
      </c>
      <c r="M81" s="6">
        <v>5721.8</v>
      </c>
      <c r="N81" s="6">
        <v>5721.8</v>
      </c>
      <c r="O81" s="6">
        <v>5721.8</v>
      </c>
      <c r="P81" s="14">
        <v>5721.8</v>
      </c>
      <c r="Q81" s="6">
        <f t="shared" si="61"/>
        <v>0.022</v>
      </c>
      <c r="R81" s="6">
        <v>9366</v>
      </c>
      <c r="S81" s="6">
        <f t="shared" si="59"/>
        <v>12</v>
      </c>
      <c r="T81" s="51">
        <f t="shared" si="62"/>
        <v>116194</v>
      </c>
      <c r="U81" s="82">
        <f t="shared" si="60"/>
        <v>116194</v>
      </c>
      <c r="V81" s="6">
        <f t="shared" si="63"/>
        <v>72807</v>
      </c>
      <c r="W81" s="6">
        <f t="shared" si="64"/>
        <v>14765</v>
      </c>
      <c r="X81" s="6">
        <f t="shared" si="65"/>
        <v>18497</v>
      </c>
      <c r="Y81" s="6">
        <f t="shared" si="66"/>
        <v>3030</v>
      </c>
      <c r="Z81" s="6">
        <f t="shared" si="67"/>
        <v>2965</v>
      </c>
      <c r="AA81" s="6">
        <f t="shared" si="68"/>
        <v>0</v>
      </c>
      <c r="AB81" s="6">
        <f t="shared" si="69"/>
        <v>2017</v>
      </c>
      <c r="AC81" s="6">
        <f t="shared" si="70"/>
        <v>936</v>
      </c>
      <c r="AD81" s="6">
        <f t="shared" si="71"/>
        <v>0</v>
      </c>
      <c r="AE81" s="6">
        <f t="shared" si="72"/>
        <v>0</v>
      </c>
      <c r="AF81" s="6">
        <f t="shared" si="73"/>
        <v>1177</v>
      </c>
    </row>
    <row r="82" spans="1:32" ht="12.75">
      <c r="A82" s="10">
        <f t="shared" si="74"/>
        <v>71</v>
      </c>
      <c r="B82" s="19" t="s">
        <v>147</v>
      </c>
      <c r="C82" s="20" t="s">
        <v>148</v>
      </c>
      <c r="D82" s="12">
        <f t="shared" si="58"/>
        <v>17031.18</v>
      </c>
      <c r="E82" s="6">
        <v>17031.06</v>
      </c>
      <c r="F82" s="6">
        <v>17031.06</v>
      </c>
      <c r="G82" s="6">
        <v>17031.06</v>
      </c>
      <c r="H82" s="6">
        <v>17031.26</v>
      </c>
      <c r="I82" s="6">
        <v>17031.16</v>
      </c>
      <c r="J82" s="6">
        <v>17031.16</v>
      </c>
      <c r="K82" s="6">
        <v>17031.16</v>
      </c>
      <c r="L82" s="6">
        <v>17031.16</v>
      </c>
      <c r="M82" s="6">
        <v>17031.16</v>
      </c>
      <c r="N82" s="6">
        <v>17031.3</v>
      </c>
      <c r="O82" s="6">
        <v>17031.3</v>
      </c>
      <c r="P82" s="14">
        <v>17031.3</v>
      </c>
      <c r="Q82" s="6">
        <f t="shared" si="61"/>
        <v>0.065</v>
      </c>
      <c r="R82" s="6">
        <v>20907</v>
      </c>
      <c r="S82" s="6">
        <f t="shared" si="59"/>
        <v>16</v>
      </c>
      <c r="T82" s="51">
        <f t="shared" si="62"/>
        <v>343300</v>
      </c>
      <c r="U82" s="3">
        <f t="shared" si="60"/>
        <v>343300</v>
      </c>
      <c r="V82" s="6">
        <f t="shared" si="63"/>
        <v>215112</v>
      </c>
      <c r="W82" s="6">
        <f t="shared" si="64"/>
        <v>43624</v>
      </c>
      <c r="X82" s="6">
        <f t="shared" si="65"/>
        <v>54649</v>
      </c>
      <c r="Y82" s="6">
        <f t="shared" si="66"/>
        <v>8953</v>
      </c>
      <c r="Z82" s="6">
        <f t="shared" si="67"/>
        <v>8759</v>
      </c>
      <c r="AA82" s="6">
        <f t="shared" si="68"/>
        <v>0</v>
      </c>
      <c r="AB82" s="6">
        <f t="shared" si="69"/>
        <v>5959</v>
      </c>
      <c r="AC82" s="6">
        <f t="shared" si="70"/>
        <v>2765</v>
      </c>
      <c r="AD82" s="6">
        <f t="shared" si="71"/>
        <v>0</v>
      </c>
      <c r="AE82" s="6">
        <f t="shared" si="72"/>
        <v>0</v>
      </c>
      <c r="AF82" s="6">
        <f t="shared" si="73"/>
        <v>3479</v>
      </c>
    </row>
    <row r="83" spans="1:32" ht="12.75">
      <c r="A83" s="10">
        <f t="shared" si="74"/>
        <v>72</v>
      </c>
      <c r="B83" s="19" t="s">
        <v>149</v>
      </c>
      <c r="C83" s="20" t="s">
        <v>150</v>
      </c>
      <c r="D83" s="12">
        <f t="shared" si="58"/>
        <v>21736.3</v>
      </c>
      <c r="E83" s="6">
        <v>21736.3</v>
      </c>
      <c r="F83" s="6">
        <v>21736.3</v>
      </c>
      <c r="G83" s="6">
        <v>21736.3</v>
      </c>
      <c r="H83" s="6">
        <v>21736.3</v>
      </c>
      <c r="I83" s="6">
        <v>21736.3</v>
      </c>
      <c r="J83" s="6">
        <v>21736.3</v>
      </c>
      <c r="K83" s="6">
        <v>21736.3</v>
      </c>
      <c r="L83" s="6">
        <v>21736.3</v>
      </c>
      <c r="M83" s="6">
        <v>21736.3</v>
      </c>
      <c r="N83" s="6">
        <v>21736.3</v>
      </c>
      <c r="O83" s="6">
        <v>21736.3</v>
      </c>
      <c r="P83" s="14">
        <v>21736.3</v>
      </c>
      <c r="Q83" s="6">
        <f t="shared" si="61"/>
        <v>0.084</v>
      </c>
      <c r="R83" s="6">
        <v>16106</v>
      </c>
      <c r="S83" s="6">
        <f t="shared" si="59"/>
        <v>28</v>
      </c>
      <c r="T83" s="51">
        <f t="shared" si="62"/>
        <v>443649</v>
      </c>
      <c r="U83" s="3">
        <f t="shared" si="60"/>
        <v>443650</v>
      </c>
      <c r="V83" s="6">
        <f t="shared" si="63"/>
        <v>277991</v>
      </c>
      <c r="W83" s="6">
        <f t="shared" si="64"/>
        <v>56376</v>
      </c>
      <c r="X83" s="6">
        <f t="shared" si="65"/>
        <v>70624</v>
      </c>
      <c r="Y83" s="6">
        <f t="shared" si="66"/>
        <v>11570</v>
      </c>
      <c r="Z83" s="6">
        <f t="shared" si="67"/>
        <v>11319</v>
      </c>
      <c r="AA83" s="6">
        <f t="shared" si="68"/>
        <v>0</v>
      </c>
      <c r="AB83" s="6">
        <f t="shared" si="69"/>
        <v>7700</v>
      </c>
      <c r="AC83" s="6">
        <f t="shared" si="70"/>
        <v>3574</v>
      </c>
      <c r="AD83" s="6">
        <f t="shared" si="71"/>
        <v>0</v>
      </c>
      <c r="AE83" s="6">
        <f t="shared" si="72"/>
        <v>0</v>
      </c>
      <c r="AF83" s="6">
        <f t="shared" si="73"/>
        <v>4496</v>
      </c>
    </row>
    <row r="84" spans="1:32" ht="12.75">
      <c r="A84" s="10">
        <f t="shared" si="74"/>
        <v>73</v>
      </c>
      <c r="B84" s="19" t="s">
        <v>151</v>
      </c>
      <c r="C84" s="20" t="s">
        <v>152</v>
      </c>
      <c r="D84" s="12">
        <f t="shared" si="58"/>
        <v>4196.9</v>
      </c>
      <c r="E84" s="6">
        <v>4196.9</v>
      </c>
      <c r="F84" s="6">
        <v>4196.9</v>
      </c>
      <c r="G84" s="6">
        <v>4196.9</v>
      </c>
      <c r="H84" s="6">
        <v>4196.9</v>
      </c>
      <c r="I84" s="6">
        <v>4196.9</v>
      </c>
      <c r="J84" s="6">
        <v>4196.9</v>
      </c>
      <c r="K84" s="6">
        <v>4196.9</v>
      </c>
      <c r="L84" s="6">
        <v>4196.9</v>
      </c>
      <c r="M84" s="6">
        <v>4196.9</v>
      </c>
      <c r="N84" s="6">
        <v>4196.9</v>
      </c>
      <c r="O84" s="6">
        <v>4196.9</v>
      </c>
      <c r="P84" s="14">
        <v>4196.9</v>
      </c>
      <c r="Q84" s="6">
        <f t="shared" si="61"/>
        <v>0.016</v>
      </c>
      <c r="R84" s="6">
        <v>8749</v>
      </c>
      <c r="S84" s="6">
        <f t="shared" si="59"/>
        <v>10</v>
      </c>
      <c r="T84" s="51">
        <f t="shared" si="62"/>
        <v>84505</v>
      </c>
      <c r="U84" s="3">
        <f t="shared" si="60"/>
        <v>84505</v>
      </c>
      <c r="V84" s="6">
        <f t="shared" si="63"/>
        <v>52951</v>
      </c>
      <c r="W84" s="6">
        <f t="shared" si="64"/>
        <v>10738</v>
      </c>
      <c r="X84" s="6">
        <f t="shared" si="65"/>
        <v>13452</v>
      </c>
      <c r="Y84" s="6">
        <f t="shared" si="66"/>
        <v>2204</v>
      </c>
      <c r="Z84" s="6">
        <f t="shared" si="67"/>
        <v>2156</v>
      </c>
      <c r="AA84" s="6">
        <f t="shared" si="68"/>
        <v>0</v>
      </c>
      <c r="AB84" s="6">
        <f t="shared" si="69"/>
        <v>1467</v>
      </c>
      <c r="AC84" s="6">
        <f t="shared" si="70"/>
        <v>681</v>
      </c>
      <c r="AD84" s="6">
        <f t="shared" si="71"/>
        <v>0</v>
      </c>
      <c r="AE84" s="6">
        <f t="shared" si="72"/>
        <v>0</v>
      </c>
      <c r="AF84" s="6">
        <f t="shared" si="73"/>
        <v>856</v>
      </c>
    </row>
    <row r="85" spans="1:32" ht="12.75">
      <c r="A85" s="10">
        <f t="shared" si="74"/>
        <v>74</v>
      </c>
      <c r="B85" s="19" t="s">
        <v>153</v>
      </c>
      <c r="C85" s="20" t="s">
        <v>154</v>
      </c>
      <c r="D85" s="12">
        <f t="shared" si="58"/>
        <v>2359.1</v>
      </c>
      <c r="E85" s="6">
        <v>2359.1</v>
      </c>
      <c r="F85" s="6">
        <v>2359.1</v>
      </c>
      <c r="G85" s="6">
        <v>2359.1</v>
      </c>
      <c r="H85" s="6">
        <v>2359.1</v>
      </c>
      <c r="I85" s="6">
        <v>2359.1</v>
      </c>
      <c r="J85" s="6">
        <v>2359.1</v>
      </c>
      <c r="K85" s="6">
        <v>2359.1</v>
      </c>
      <c r="L85" s="6">
        <v>2359.1</v>
      </c>
      <c r="M85" s="6">
        <v>2359.1</v>
      </c>
      <c r="N85" s="6">
        <v>2359.1</v>
      </c>
      <c r="O85" s="6">
        <v>2359.1</v>
      </c>
      <c r="P85" s="14">
        <v>2359.1</v>
      </c>
      <c r="Q85" s="6">
        <f t="shared" si="61"/>
        <v>0.009</v>
      </c>
      <c r="R85" s="6">
        <v>3980</v>
      </c>
      <c r="S85" s="6">
        <f t="shared" si="59"/>
        <v>12</v>
      </c>
      <c r="T85" s="51">
        <f t="shared" si="62"/>
        <v>47534</v>
      </c>
      <c r="U85" s="82">
        <f t="shared" si="60"/>
        <v>47535</v>
      </c>
      <c r="V85" s="6">
        <f t="shared" si="63"/>
        <v>29785</v>
      </c>
      <c r="W85" s="6">
        <f t="shared" si="64"/>
        <v>6040</v>
      </c>
      <c r="X85" s="6">
        <f t="shared" si="65"/>
        <v>7567</v>
      </c>
      <c r="Y85" s="6">
        <f t="shared" si="66"/>
        <v>1240</v>
      </c>
      <c r="Z85" s="6">
        <f t="shared" si="67"/>
        <v>1213</v>
      </c>
      <c r="AA85" s="6">
        <f t="shared" si="68"/>
        <v>0</v>
      </c>
      <c r="AB85" s="6">
        <f t="shared" si="69"/>
        <v>825</v>
      </c>
      <c r="AC85" s="6">
        <f t="shared" si="70"/>
        <v>383</v>
      </c>
      <c r="AD85" s="6">
        <f t="shared" si="71"/>
        <v>0</v>
      </c>
      <c r="AE85" s="6">
        <f t="shared" si="72"/>
        <v>0</v>
      </c>
      <c r="AF85" s="6">
        <f t="shared" si="73"/>
        <v>482</v>
      </c>
    </row>
    <row r="86" spans="1:32" ht="12.75">
      <c r="A86" s="10">
        <f t="shared" si="74"/>
        <v>75</v>
      </c>
      <c r="B86" s="19" t="s">
        <v>155</v>
      </c>
      <c r="C86" s="20" t="s">
        <v>156</v>
      </c>
      <c r="D86" s="12">
        <f t="shared" si="58"/>
        <v>2324.25</v>
      </c>
      <c r="E86" s="6">
        <v>2324.25</v>
      </c>
      <c r="F86" s="6">
        <v>2324.25</v>
      </c>
      <c r="G86" s="6">
        <v>2324.25</v>
      </c>
      <c r="H86" s="6">
        <v>2324.25</v>
      </c>
      <c r="I86" s="6">
        <v>2324.25</v>
      </c>
      <c r="J86" s="6">
        <v>2324.25</v>
      </c>
      <c r="K86" s="6">
        <v>2324.25</v>
      </c>
      <c r="L86" s="6">
        <v>2324.25</v>
      </c>
      <c r="M86" s="6">
        <v>2324.25</v>
      </c>
      <c r="N86" s="6">
        <v>2324.25</v>
      </c>
      <c r="O86" s="6">
        <v>2324.25</v>
      </c>
      <c r="P86" s="14">
        <v>2324.25</v>
      </c>
      <c r="Q86" s="6">
        <f t="shared" si="61"/>
        <v>0.009</v>
      </c>
      <c r="R86" s="6">
        <v>3273</v>
      </c>
      <c r="S86" s="6">
        <f t="shared" si="59"/>
        <v>15</v>
      </c>
      <c r="T86" s="51">
        <f t="shared" si="62"/>
        <v>47534</v>
      </c>
      <c r="U86" s="82">
        <f t="shared" si="60"/>
        <v>47535</v>
      </c>
      <c r="V86" s="6">
        <f t="shared" si="63"/>
        <v>29785</v>
      </c>
      <c r="W86" s="6">
        <f t="shared" si="64"/>
        <v>6040</v>
      </c>
      <c r="X86" s="6">
        <f t="shared" si="65"/>
        <v>7567</v>
      </c>
      <c r="Y86" s="6">
        <f t="shared" si="66"/>
        <v>1240</v>
      </c>
      <c r="Z86" s="6">
        <f t="shared" si="67"/>
        <v>1213</v>
      </c>
      <c r="AA86" s="6">
        <f t="shared" si="68"/>
        <v>0</v>
      </c>
      <c r="AB86" s="6">
        <f t="shared" si="69"/>
        <v>825</v>
      </c>
      <c r="AC86" s="6">
        <f t="shared" si="70"/>
        <v>383</v>
      </c>
      <c r="AD86" s="6">
        <f t="shared" si="71"/>
        <v>0</v>
      </c>
      <c r="AE86" s="6">
        <f t="shared" si="72"/>
        <v>0</v>
      </c>
      <c r="AF86" s="6">
        <f t="shared" si="73"/>
        <v>482</v>
      </c>
    </row>
    <row r="87" spans="1:32" ht="12.75">
      <c r="A87" s="10">
        <f t="shared" si="74"/>
        <v>76</v>
      </c>
      <c r="B87" s="19" t="s">
        <v>157</v>
      </c>
      <c r="C87" s="20" t="s">
        <v>158</v>
      </c>
      <c r="D87" s="12">
        <f t="shared" si="58"/>
        <v>14176.03</v>
      </c>
      <c r="E87" s="6">
        <v>14176.3</v>
      </c>
      <c r="F87" s="6">
        <v>14176.3</v>
      </c>
      <c r="G87" s="6">
        <v>14176.3</v>
      </c>
      <c r="H87" s="6">
        <v>14176.3</v>
      </c>
      <c r="I87" s="6">
        <v>14176.3</v>
      </c>
      <c r="J87" s="6">
        <v>14176.3</v>
      </c>
      <c r="K87" s="6">
        <v>14176.1</v>
      </c>
      <c r="L87" s="6">
        <v>14176.1</v>
      </c>
      <c r="M87" s="6">
        <v>14175.6</v>
      </c>
      <c r="N87" s="6">
        <v>14175.6</v>
      </c>
      <c r="O87" s="6">
        <v>14175.6</v>
      </c>
      <c r="P87" s="14">
        <v>14175.6</v>
      </c>
      <c r="Q87" s="6">
        <f t="shared" si="61"/>
        <v>0.054</v>
      </c>
      <c r="R87" s="6">
        <v>14857</v>
      </c>
      <c r="S87" s="6">
        <f t="shared" si="59"/>
        <v>19</v>
      </c>
      <c r="T87" s="51">
        <f t="shared" si="62"/>
        <v>285203</v>
      </c>
      <c r="U87" s="3">
        <f t="shared" si="60"/>
        <v>285204</v>
      </c>
      <c r="V87" s="6">
        <f t="shared" si="63"/>
        <v>178709</v>
      </c>
      <c r="W87" s="6">
        <f t="shared" si="64"/>
        <v>36242</v>
      </c>
      <c r="X87" s="6">
        <f t="shared" si="65"/>
        <v>45401</v>
      </c>
      <c r="Y87" s="6">
        <f t="shared" si="66"/>
        <v>7438</v>
      </c>
      <c r="Z87" s="6">
        <f t="shared" si="67"/>
        <v>7277</v>
      </c>
      <c r="AA87" s="6">
        <f t="shared" si="68"/>
        <v>0</v>
      </c>
      <c r="AB87" s="6">
        <f t="shared" si="69"/>
        <v>4950</v>
      </c>
      <c r="AC87" s="6">
        <f t="shared" si="70"/>
        <v>2297</v>
      </c>
      <c r="AD87" s="6">
        <f t="shared" si="71"/>
        <v>0</v>
      </c>
      <c r="AE87" s="6">
        <f t="shared" si="72"/>
        <v>0</v>
      </c>
      <c r="AF87" s="6">
        <f t="shared" si="73"/>
        <v>2890</v>
      </c>
    </row>
    <row r="88" spans="1:32" ht="12.75">
      <c r="A88" s="10">
        <f t="shared" si="74"/>
        <v>77</v>
      </c>
      <c r="B88" s="19" t="s">
        <v>159</v>
      </c>
      <c r="C88" s="20" t="s">
        <v>160</v>
      </c>
      <c r="D88" s="12">
        <f t="shared" si="58"/>
        <v>7569.3</v>
      </c>
      <c r="E88" s="6">
        <v>7426.6</v>
      </c>
      <c r="F88" s="6">
        <v>7471</v>
      </c>
      <c r="G88" s="6">
        <v>7557.7</v>
      </c>
      <c r="H88" s="6">
        <v>7557.7</v>
      </c>
      <c r="I88" s="6">
        <v>7557.7</v>
      </c>
      <c r="J88" s="6">
        <v>7602.3</v>
      </c>
      <c r="K88" s="6">
        <v>7602.3</v>
      </c>
      <c r="L88" s="6">
        <v>7602.3</v>
      </c>
      <c r="M88" s="6">
        <v>7602.3</v>
      </c>
      <c r="N88" s="6">
        <v>7602.3</v>
      </c>
      <c r="O88" s="6">
        <v>7602.3</v>
      </c>
      <c r="P88" s="14">
        <v>7647.1</v>
      </c>
      <c r="Q88" s="6">
        <f t="shared" si="61"/>
        <v>0.029</v>
      </c>
      <c r="R88" s="6">
        <v>4789.5</v>
      </c>
      <c r="S88" s="6">
        <f t="shared" si="59"/>
        <v>32</v>
      </c>
      <c r="T88" s="51">
        <f t="shared" si="62"/>
        <v>153165</v>
      </c>
      <c r="U88" s="82">
        <f t="shared" si="60"/>
        <v>153164</v>
      </c>
      <c r="V88" s="6">
        <f t="shared" si="63"/>
        <v>95973</v>
      </c>
      <c r="W88" s="6">
        <f t="shared" si="64"/>
        <v>19463</v>
      </c>
      <c r="X88" s="6">
        <f t="shared" si="65"/>
        <v>24382</v>
      </c>
      <c r="Y88" s="6">
        <f t="shared" si="66"/>
        <v>3994</v>
      </c>
      <c r="Z88" s="6">
        <f t="shared" si="67"/>
        <v>3908</v>
      </c>
      <c r="AA88" s="6">
        <f t="shared" si="68"/>
        <v>0</v>
      </c>
      <c r="AB88" s="6">
        <f t="shared" si="69"/>
        <v>2658</v>
      </c>
      <c r="AC88" s="6">
        <f t="shared" si="70"/>
        <v>1234</v>
      </c>
      <c r="AD88" s="6">
        <f t="shared" si="71"/>
        <v>0</v>
      </c>
      <c r="AE88" s="6">
        <f t="shared" si="72"/>
        <v>0</v>
      </c>
      <c r="AF88" s="6">
        <f t="shared" si="73"/>
        <v>1552</v>
      </c>
    </row>
    <row r="89" spans="1:32" ht="12.75">
      <c r="A89" s="10">
        <f t="shared" si="74"/>
        <v>78</v>
      </c>
      <c r="B89" s="19" t="s">
        <v>161</v>
      </c>
      <c r="C89" s="20" t="s">
        <v>162</v>
      </c>
      <c r="D89" s="12">
        <f t="shared" si="58"/>
        <v>4227.4</v>
      </c>
      <c r="E89" s="6">
        <v>4227.4</v>
      </c>
      <c r="F89" s="6">
        <v>4227.4</v>
      </c>
      <c r="G89" s="6">
        <v>4227.4</v>
      </c>
      <c r="H89" s="6">
        <v>4227.4</v>
      </c>
      <c r="I89" s="6">
        <v>4227.4</v>
      </c>
      <c r="J89" s="6">
        <v>4227.4</v>
      </c>
      <c r="K89" s="6">
        <v>4227.4</v>
      </c>
      <c r="L89" s="6">
        <v>4227.4</v>
      </c>
      <c r="M89" s="6">
        <v>4227.4</v>
      </c>
      <c r="N89" s="6">
        <v>4227.4</v>
      </c>
      <c r="O89" s="6">
        <v>4227.4</v>
      </c>
      <c r="P89" s="14">
        <v>4227.4</v>
      </c>
      <c r="Q89" s="6">
        <f t="shared" si="61"/>
        <v>0.016</v>
      </c>
      <c r="R89" s="6">
        <v>4742</v>
      </c>
      <c r="S89" s="6">
        <f t="shared" si="59"/>
        <v>18</v>
      </c>
      <c r="T89" s="51">
        <f t="shared" si="62"/>
        <v>84505</v>
      </c>
      <c r="U89" s="3">
        <f t="shared" si="60"/>
        <v>84505</v>
      </c>
      <c r="V89" s="6">
        <f t="shared" si="63"/>
        <v>52951</v>
      </c>
      <c r="W89" s="6">
        <f t="shared" si="64"/>
        <v>10738</v>
      </c>
      <c r="X89" s="6">
        <f t="shared" si="65"/>
        <v>13452</v>
      </c>
      <c r="Y89" s="6">
        <f t="shared" si="66"/>
        <v>2204</v>
      </c>
      <c r="Z89" s="6">
        <f t="shared" si="67"/>
        <v>2156</v>
      </c>
      <c r="AA89" s="6">
        <f t="shared" si="68"/>
        <v>0</v>
      </c>
      <c r="AB89" s="6">
        <f t="shared" si="69"/>
        <v>1467</v>
      </c>
      <c r="AC89" s="6">
        <f t="shared" si="70"/>
        <v>681</v>
      </c>
      <c r="AD89" s="6">
        <f t="shared" si="71"/>
        <v>0</v>
      </c>
      <c r="AE89" s="6">
        <f t="shared" si="72"/>
        <v>0</v>
      </c>
      <c r="AF89" s="6">
        <f t="shared" si="73"/>
        <v>856</v>
      </c>
    </row>
    <row r="90" spans="1:32" ht="12.75">
      <c r="A90" s="10">
        <f t="shared" si="74"/>
        <v>79</v>
      </c>
      <c r="B90" s="19" t="s">
        <v>163</v>
      </c>
      <c r="C90" s="20" t="s">
        <v>164</v>
      </c>
      <c r="D90" s="12">
        <f t="shared" si="58"/>
        <v>3960.33</v>
      </c>
      <c r="E90" s="6">
        <v>3960.4</v>
      </c>
      <c r="F90" s="6">
        <v>3960.4</v>
      </c>
      <c r="G90" s="6">
        <v>3960.4</v>
      </c>
      <c r="H90" s="6">
        <v>3960.3</v>
      </c>
      <c r="I90" s="6">
        <v>3960.3</v>
      </c>
      <c r="J90" s="6">
        <v>3960.3</v>
      </c>
      <c r="K90" s="6">
        <v>3960.3</v>
      </c>
      <c r="L90" s="6">
        <v>3960.3</v>
      </c>
      <c r="M90" s="6">
        <v>3960.3</v>
      </c>
      <c r="N90" s="6">
        <v>3960.3</v>
      </c>
      <c r="O90" s="6">
        <v>3960.3</v>
      </c>
      <c r="P90" s="14">
        <v>3960.3</v>
      </c>
      <c r="Q90" s="6">
        <f t="shared" si="61"/>
        <v>0.015</v>
      </c>
      <c r="R90" s="6">
        <v>3681</v>
      </c>
      <c r="S90" s="6">
        <f t="shared" si="59"/>
        <v>22</v>
      </c>
      <c r="T90" s="51">
        <f t="shared" si="62"/>
        <v>79223</v>
      </c>
      <c r="U90" s="3">
        <f t="shared" si="60"/>
        <v>79222</v>
      </c>
      <c r="V90" s="6">
        <f t="shared" si="63"/>
        <v>49641</v>
      </c>
      <c r="W90" s="6">
        <f t="shared" si="64"/>
        <v>10067</v>
      </c>
      <c r="X90" s="6">
        <f t="shared" si="65"/>
        <v>12611</v>
      </c>
      <c r="Y90" s="6">
        <f t="shared" si="66"/>
        <v>2066</v>
      </c>
      <c r="Z90" s="6">
        <f t="shared" si="67"/>
        <v>2021</v>
      </c>
      <c r="AA90" s="6">
        <f t="shared" si="68"/>
        <v>0</v>
      </c>
      <c r="AB90" s="6">
        <f t="shared" si="69"/>
        <v>1375</v>
      </c>
      <c r="AC90" s="6">
        <f t="shared" si="70"/>
        <v>638</v>
      </c>
      <c r="AD90" s="6">
        <f t="shared" si="71"/>
        <v>0</v>
      </c>
      <c r="AE90" s="6">
        <f t="shared" si="72"/>
        <v>0</v>
      </c>
      <c r="AF90" s="6">
        <f t="shared" si="73"/>
        <v>803</v>
      </c>
    </row>
    <row r="91" spans="1:32" ht="17.25" customHeight="1">
      <c r="A91" s="10">
        <f t="shared" si="74"/>
        <v>80</v>
      </c>
      <c r="B91" s="19" t="s">
        <v>165</v>
      </c>
      <c r="C91" s="20" t="s">
        <v>166</v>
      </c>
      <c r="D91" s="12">
        <f t="shared" si="58"/>
        <v>4064.4</v>
      </c>
      <c r="E91" s="6">
        <v>4064.4</v>
      </c>
      <c r="F91" s="6">
        <v>4064.4</v>
      </c>
      <c r="G91" s="6">
        <v>4064.4</v>
      </c>
      <c r="H91" s="6">
        <v>4064.4</v>
      </c>
      <c r="I91" s="6">
        <v>4064.4</v>
      </c>
      <c r="J91" s="6">
        <v>4064.4</v>
      </c>
      <c r="K91" s="6">
        <v>4064.4</v>
      </c>
      <c r="L91" s="6">
        <v>4064.4</v>
      </c>
      <c r="M91" s="6">
        <v>4064.4</v>
      </c>
      <c r="N91" s="6">
        <v>4064.4</v>
      </c>
      <c r="O91" s="6">
        <v>4064.4</v>
      </c>
      <c r="P91" s="14">
        <v>4064.4</v>
      </c>
      <c r="Q91" s="6">
        <f t="shared" si="61"/>
        <v>0.016</v>
      </c>
      <c r="R91" s="6">
        <v>3170</v>
      </c>
      <c r="S91" s="6">
        <f t="shared" si="59"/>
        <v>27</v>
      </c>
      <c r="T91" s="51">
        <f t="shared" si="62"/>
        <v>84505</v>
      </c>
      <c r="U91" s="3">
        <f t="shared" si="60"/>
        <v>84505</v>
      </c>
      <c r="V91" s="6">
        <f t="shared" si="63"/>
        <v>52951</v>
      </c>
      <c r="W91" s="6">
        <f t="shared" si="64"/>
        <v>10738</v>
      </c>
      <c r="X91" s="6">
        <f t="shared" si="65"/>
        <v>13452</v>
      </c>
      <c r="Y91" s="6">
        <f t="shared" si="66"/>
        <v>2204</v>
      </c>
      <c r="Z91" s="6">
        <f t="shared" si="67"/>
        <v>2156</v>
      </c>
      <c r="AA91" s="6">
        <f t="shared" si="68"/>
        <v>0</v>
      </c>
      <c r="AB91" s="6">
        <f t="shared" si="69"/>
        <v>1467</v>
      </c>
      <c r="AC91" s="6">
        <f t="shared" si="70"/>
        <v>681</v>
      </c>
      <c r="AD91" s="6">
        <f t="shared" si="71"/>
        <v>0</v>
      </c>
      <c r="AE91" s="6">
        <f t="shared" si="72"/>
        <v>0</v>
      </c>
      <c r="AF91" s="6">
        <f t="shared" si="73"/>
        <v>856</v>
      </c>
    </row>
    <row r="92" spans="1:32" ht="12.75">
      <c r="A92" s="10">
        <f t="shared" si="74"/>
        <v>81</v>
      </c>
      <c r="B92" s="19" t="s">
        <v>167</v>
      </c>
      <c r="C92" s="20" t="s">
        <v>168</v>
      </c>
      <c r="D92" s="12">
        <f t="shared" si="58"/>
        <v>7875.43</v>
      </c>
      <c r="E92" s="6">
        <v>7876.5</v>
      </c>
      <c r="F92" s="6">
        <v>7876.5</v>
      </c>
      <c r="G92" s="6">
        <v>7876.5</v>
      </c>
      <c r="H92" s="6">
        <v>7876.5</v>
      </c>
      <c r="I92" s="6">
        <v>7874.89</v>
      </c>
      <c r="J92" s="6">
        <v>7874.89</v>
      </c>
      <c r="K92" s="6">
        <v>7874.89</v>
      </c>
      <c r="L92" s="6">
        <v>7874.89</v>
      </c>
      <c r="M92" s="6">
        <v>7874.89</v>
      </c>
      <c r="N92" s="6">
        <v>7874.89</v>
      </c>
      <c r="O92" s="6">
        <v>7874.89</v>
      </c>
      <c r="P92" s="14">
        <v>7874.89</v>
      </c>
      <c r="Q92" s="6">
        <f t="shared" si="61"/>
        <v>0.03</v>
      </c>
      <c r="R92" s="6">
        <v>6854</v>
      </c>
      <c r="S92" s="6">
        <f t="shared" si="59"/>
        <v>23</v>
      </c>
      <c r="T92" s="51">
        <f t="shared" si="62"/>
        <v>158446</v>
      </c>
      <c r="U92" s="3">
        <f t="shared" si="60"/>
        <v>158446</v>
      </c>
      <c r="V92" s="6">
        <f t="shared" si="63"/>
        <v>99282</v>
      </c>
      <c r="W92" s="6">
        <f t="shared" si="64"/>
        <v>20134</v>
      </c>
      <c r="X92" s="6">
        <f t="shared" si="65"/>
        <v>25223</v>
      </c>
      <c r="Y92" s="6">
        <f t="shared" si="66"/>
        <v>4132</v>
      </c>
      <c r="Z92" s="6">
        <f t="shared" si="67"/>
        <v>4043</v>
      </c>
      <c r="AA92" s="6">
        <f t="shared" si="68"/>
        <v>0</v>
      </c>
      <c r="AB92" s="6">
        <f t="shared" si="69"/>
        <v>2750</v>
      </c>
      <c r="AC92" s="6">
        <f t="shared" si="70"/>
        <v>1276</v>
      </c>
      <c r="AD92" s="6">
        <f t="shared" si="71"/>
        <v>0</v>
      </c>
      <c r="AE92" s="6">
        <f t="shared" si="72"/>
        <v>0</v>
      </c>
      <c r="AF92" s="6">
        <f t="shared" si="73"/>
        <v>1606</v>
      </c>
    </row>
    <row r="93" spans="1:32" ht="16.5" customHeight="1">
      <c r="A93" s="10">
        <f t="shared" si="74"/>
        <v>82</v>
      </c>
      <c r="B93" s="19" t="s">
        <v>169</v>
      </c>
      <c r="C93" s="20" t="s">
        <v>170</v>
      </c>
      <c r="D93" s="12">
        <f t="shared" si="58"/>
        <v>14250.76</v>
      </c>
      <c r="E93" s="6">
        <v>14251</v>
      </c>
      <c r="F93" s="6">
        <v>14251</v>
      </c>
      <c r="G93" s="6">
        <v>14251</v>
      </c>
      <c r="H93" s="6">
        <v>14250.8</v>
      </c>
      <c r="I93" s="6">
        <v>14250.8</v>
      </c>
      <c r="J93" s="6">
        <v>14250.8</v>
      </c>
      <c r="K93" s="6">
        <v>14250.8</v>
      </c>
      <c r="L93" s="6">
        <v>14250.8</v>
      </c>
      <c r="M93" s="6">
        <v>14250.8</v>
      </c>
      <c r="N93" s="6">
        <v>14250.8</v>
      </c>
      <c r="O93" s="6">
        <v>14250.8</v>
      </c>
      <c r="P93" s="14">
        <v>14249.7</v>
      </c>
      <c r="Q93" s="6">
        <f t="shared" si="61"/>
        <v>0.055</v>
      </c>
      <c r="R93" s="6">
        <v>17952</v>
      </c>
      <c r="S93" s="6">
        <f t="shared" si="59"/>
        <v>16</v>
      </c>
      <c r="T93" s="51">
        <f t="shared" si="62"/>
        <v>290484</v>
      </c>
      <c r="U93" s="3">
        <f t="shared" si="60"/>
        <v>290484</v>
      </c>
      <c r="V93" s="6">
        <f t="shared" si="63"/>
        <v>182018</v>
      </c>
      <c r="W93" s="6">
        <f t="shared" si="64"/>
        <v>36913</v>
      </c>
      <c r="X93" s="6">
        <f t="shared" si="65"/>
        <v>46242</v>
      </c>
      <c r="Y93" s="6">
        <f t="shared" si="66"/>
        <v>7575</v>
      </c>
      <c r="Z93" s="6">
        <f t="shared" si="67"/>
        <v>7411</v>
      </c>
      <c r="AA93" s="6">
        <f t="shared" si="68"/>
        <v>0</v>
      </c>
      <c r="AB93" s="6">
        <f t="shared" si="69"/>
        <v>5042</v>
      </c>
      <c r="AC93" s="6">
        <f t="shared" si="70"/>
        <v>2340</v>
      </c>
      <c r="AD93" s="6">
        <f t="shared" si="71"/>
        <v>0</v>
      </c>
      <c r="AE93" s="6">
        <f t="shared" si="72"/>
        <v>0</v>
      </c>
      <c r="AF93" s="6">
        <f t="shared" si="73"/>
        <v>2943</v>
      </c>
    </row>
    <row r="94" spans="1:32" ht="12.75">
      <c r="A94" s="10">
        <f t="shared" si="74"/>
        <v>83</v>
      </c>
      <c r="B94" s="19" t="s">
        <v>171</v>
      </c>
      <c r="C94" s="20" t="s">
        <v>172</v>
      </c>
      <c r="D94" s="12">
        <f t="shared" si="58"/>
        <v>12884.5</v>
      </c>
      <c r="E94" s="6">
        <v>12884.5</v>
      </c>
      <c r="F94" s="6">
        <v>12884.5</v>
      </c>
      <c r="G94" s="6">
        <v>12884.5</v>
      </c>
      <c r="H94" s="6">
        <v>12884.5</v>
      </c>
      <c r="I94" s="6">
        <v>12884.5</v>
      </c>
      <c r="J94" s="6">
        <v>12884.5</v>
      </c>
      <c r="K94" s="6">
        <v>12884.5</v>
      </c>
      <c r="L94" s="6">
        <v>12884.5</v>
      </c>
      <c r="M94" s="6">
        <v>12884.5</v>
      </c>
      <c r="N94" s="6">
        <v>12884.5</v>
      </c>
      <c r="O94" s="6">
        <v>12884.5</v>
      </c>
      <c r="P94" s="14">
        <v>12884.5</v>
      </c>
      <c r="Q94" s="6">
        <f t="shared" si="61"/>
        <v>0.05</v>
      </c>
      <c r="R94" s="6">
        <v>19267.4</v>
      </c>
      <c r="S94" s="6">
        <f t="shared" si="59"/>
        <v>14</v>
      </c>
      <c r="T94" s="51">
        <f t="shared" si="62"/>
        <v>264077</v>
      </c>
      <c r="U94" s="3">
        <f t="shared" si="60"/>
        <v>264078</v>
      </c>
      <c r="V94" s="6">
        <f t="shared" si="63"/>
        <v>165471</v>
      </c>
      <c r="W94" s="6">
        <f t="shared" si="64"/>
        <v>33557</v>
      </c>
      <c r="X94" s="6">
        <f t="shared" si="65"/>
        <v>42038</v>
      </c>
      <c r="Y94" s="6">
        <f t="shared" si="66"/>
        <v>6887</v>
      </c>
      <c r="Z94" s="6">
        <f t="shared" si="67"/>
        <v>6738</v>
      </c>
      <c r="AA94" s="6">
        <f t="shared" si="68"/>
        <v>0</v>
      </c>
      <c r="AB94" s="6">
        <f t="shared" si="69"/>
        <v>4584</v>
      </c>
      <c r="AC94" s="6">
        <f t="shared" si="70"/>
        <v>2127</v>
      </c>
      <c r="AD94" s="6">
        <f t="shared" si="71"/>
        <v>0</v>
      </c>
      <c r="AE94" s="6">
        <f t="shared" si="72"/>
        <v>0</v>
      </c>
      <c r="AF94" s="6">
        <f t="shared" si="73"/>
        <v>2676</v>
      </c>
    </row>
    <row r="95" spans="1:32" ht="12.75">
      <c r="A95" s="10">
        <f t="shared" si="74"/>
        <v>84</v>
      </c>
      <c r="B95" s="19" t="s">
        <v>173</v>
      </c>
      <c r="C95" s="20" t="s">
        <v>174</v>
      </c>
      <c r="D95" s="12">
        <f t="shared" si="58"/>
        <v>12906.63</v>
      </c>
      <c r="E95" s="6">
        <v>12906.5</v>
      </c>
      <c r="F95" s="6">
        <v>12906.5</v>
      </c>
      <c r="G95" s="6">
        <v>12906.5</v>
      </c>
      <c r="H95" s="6">
        <v>12906.5</v>
      </c>
      <c r="I95" s="6">
        <v>12906.7</v>
      </c>
      <c r="J95" s="6">
        <v>12906.7</v>
      </c>
      <c r="K95" s="6">
        <v>12906.7</v>
      </c>
      <c r="L95" s="6">
        <v>12906.7</v>
      </c>
      <c r="M95" s="6">
        <v>12906.7</v>
      </c>
      <c r="N95" s="6">
        <v>12906.7</v>
      </c>
      <c r="O95" s="6">
        <v>12906.7</v>
      </c>
      <c r="P95" s="14">
        <v>12906.7</v>
      </c>
      <c r="Q95" s="6">
        <f t="shared" si="61"/>
        <v>0.05</v>
      </c>
      <c r="R95" s="6">
        <v>18859.7</v>
      </c>
      <c r="S95" s="6">
        <f t="shared" si="59"/>
        <v>14</v>
      </c>
      <c r="T95" s="51">
        <f t="shared" si="62"/>
        <v>264077</v>
      </c>
      <c r="U95" s="3">
        <f t="shared" si="60"/>
        <v>264078</v>
      </c>
      <c r="V95" s="6">
        <f t="shared" si="63"/>
        <v>165471</v>
      </c>
      <c r="W95" s="6">
        <f t="shared" si="64"/>
        <v>33557</v>
      </c>
      <c r="X95" s="6">
        <f t="shared" si="65"/>
        <v>42038</v>
      </c>
      <c r="Y95" s="6">
        <f t="shared" si="66"/>
        <v>6887</v>
      </c>
      <c r="Z95" s="6">
        <f t="shared" si="67"/>
        <v>6738</v>
      </c>
      <c r="AA95" s="6">
        <f t="shared" si="68"/>
        <v>0</v>
      </c>
      <c r="AB95" s="6">
        <f t="shared" si="69"/>
        <v>4584</v>
      </c>
      <c r="AC95" s="6">
        <f t="shared" si="70"/>
        <v>2127</v>
      </c>
      <c r="AD95" s="6">
        <f t="shared" si="71"/>
        <v>0</v>
      </c>
      <c r="AE95" s="6">
        <f t="shared" si="72"/>
        <v>0</v>
      </c>
      <c r="AF95" s="6">
        <f t="shared" si="73"/>
        <v>2676</v>
      </c>
    </row>
    <row r="96" spans="1:32" ht="12.75">
      <c r="A96" s="10">
        <f t="shared" si="74"/>
        <v>85</v>
      </c>
      <c r="B96" s="19" t="s">
        <v>175</v>
      </c>
      <c r="C96" s="20" t="s">
        <v>176</v>
      </c>
      <c r="D96" s="12">
        <f t="shared" si="58"/>
        <v>24531.8</v>
      </c>
      <c r="E96" s="6">
        <v>24531.8</v>
      </c>
      <c r="F96" s="6">
        <v>24531.8</v>
      </c>
      <c r="G96" s="6">
        <v>24531.8</v>
      </c>
      <c r="H96" s="6">
        <v>24531.8</v>
      </c>
      <c r="I96" s="6">
        <v>24531.8</v>
      </c>
      <c r="J96" s="6">
        <v>24531.8</v>
      </c>
      <c r="K96" s="6">
        <v>24531.8</v>
      </c>
      <c r="L96" s="6">
        <v>24531.8</v>
      </c>
      <c r="M96" s="6">
        <v>24531.8</v>
      </c>
      <c r="N96" s="6">
        <v>24531.8</v>
      </c>
      <c r="O96" s="6">
        <v>24531.8</v>
      </c>
      <c r="P96" s="14">
        <v>24531.75</v>
      </c>
      <c r="Q96" s="6">
        <f t="shared" si="61"/>
        <v>0.094</v>
      </c>
      <c r="R96" s="6">
        <v>17256</v>
      </c>
      <c r="S96" s="6">
        <f t="shared" si="59"/>
        <v>29</v>
      </c>
      <c r="T96" s="51">
        <f t="shared" si="62"/>
        <v>496464</v>
      </c>
      <c r="U96" s="3">
        <f t="shared" si="60"/>
        <v>496470</v>
      </c>
      <c r="V96" s="6">
        <f>ROUND(($V$77/$U$77*T96),0)+6</f>
        <v>311091</v>
      </c>
      <c r="W96" s="6">
        <f t="shared" si="64"/>
        <v>63087</v>
      </c>
      <c r="X96" s="6">
        <f t="shared" si="65"/>
        <v>79031</v>
      </c>
      <c r="Y96" s="6">
        <f t="shared" si="66"/>
        <v>12947</v>
      </c>
      <c r="Z96" s="6">
        <f t="shared" si="67"/>
        <v>12667</v>
      </c>
      <c r="AA96" s="6">
        <f t="shared" si="68"/>
        <v>0</v>
      </c>
      <c r="AB96" s="6">
        <f t="shared" si="69"/>
        <v>8617</v>
      </c>
      <c r="AC96" s="6">
        <f t="shared" si="70"/>
        <v>3999</v>
      </c>
      <c r="AD96" s="6">
        <f t="shared" si="71"/>
        <v>0</v>
      </c>
      <c r="AE96" s="6">
        <f t="shared" si="72"/>
        <v>0</v>
      </c>
      <c r="AF96" s="6">
        <f t="shared" si="73"/>
        <v>5031</v>
      </c>
    </row>
    <row r="97" spans="1:32" ht="12.75">
      <c r="A97" s="10">
        <f t="shared" si="74"/>
        <v>86</v>
      </c>
      <c r="B97" s="19" t="s">
        <v>177</v>
      </c>
      <c r="C97" s="20" t="s">
        <v>178</v>
      </c>
      <c r="D97" s="12">
        <f t="shared" si="58"/>
        <v>13426.4</v>
      </c>
      <c r="E97" s="6">
        <v>13426.4</v>
      </c>
      <c r="F97" s="6">
        <v>13426.4</v>
      </c>
      <c r="G97" s="6">
        <v>13426.4</v>
      </c>
      <c r="H97" s="6">
        <v>13426.4</v>
      </c>
      <c r="I97" s="6">
        <v>13426.4</v>
      </c>
      <c r="J97" s="6">
        <v>13426.4</v>
      </c>
      <c r="K97" s="6">
        <v>13426.4</v>
      </c>
      <c r="L97" s="6">
        <v>13426.4</v>
      </c>
      <c r="M97" s="6">
        <v>13426.4</v>
      </c>
      <c r="N97" s="6">
        <v>13426.4</v>
      </c>
      <c r="O97" s="6">
        <v>13426.4</v>
      </c>
      <c r="P97" s="14">
        <v>13426.4</v>
      </c>
      <c r="Q97" s="6">
        <f t="shared" si="61"/>
        <v>0.052</v>
      </c>
      <c r="R97" s="6">
        <v>21442</v>
      </c>
      <c r="S97" s="6">
        <f t="shared" si="59"/>
        <v>13</v>
      </c>
      <c r="T97" s="51">
        <f t="shared" si="62"/>
        <v>274640</v>
      </c>
      <c r="U97" s="3">
        <f t="shared" si="60"/>
        <v>274640</v>
      </c>
      <c r="V97" s="6">
        <f t="shared" si="63"/>
        <v>172090</v>
      </c>
      <c r="W97" s="6">
        <f t="shared" si="64"/>
        <v>34899</v>
      </c>
      <c r="X97" s="6">
        <f t="shared" si="65"/>
        <v>43720</v>
      </c>
      <c r="Y97" s="6">
        <f t="shared" si="66"/>
        <v>7162</v>
      </c>
      <c r="Z97" s="6">
        <f t="shared" si="67"/>
        <v>7007</v>
      </c>
      <c r="AA97" s="6">
        <f t="shared" si="68"/>
        <v>0</v>
      </c>
      <c r="AB97" s="6">
        <f t="shared" si="69"/>
        <v>4767</v>
      </c>
      <c r="AC97" s="6">
        <f t="shared" si="70"/>
        <v>2212</v>
      </c>
      <c r="AD97" s="6">
        <f t="shared" si="71"/>
        <v>0</v>
      </c>
      <c r="AE97" s="6">
        <f t="shared" si="72"/>
        <v>0</v>
      </c>
      <c r="AF97" s="6">
        <f t="shared" si="73"/>
        <v>2783</v>
      </c>
    </row>
    <row r="98" spans="1:32" ht="12.75">
      <c r="A98" s="10">
        <f t="shared" si="74"/>
        <v>87</v>
      </c>
      <c r="B98" s="19" t="s">
        <v>179</v>
      </c>
      <c r="C98" s="20" t="s">
        <v>180</v>
      </c>
      <c r="D98" s="12">
        <f t="shared" si="58"/>
        <v>9356.32</v>
      </c>
      <c r="E98" s="6">
        <v>9356.32</v>
      </c>
      <c r="F98" s="6">
        <v>9356.32</v>
      </c>
      <c r="G98" s="6">
        <v>9356.32</v>
      </c>
      <c r="H98" s="6">
        <v>9356.32</v>
      </c>
      <c r="I98" s="6">
        <v>9356.32</v>
      </c>
      <c r="J98" s="6">
        <v>9356.32</v>
      </c>
      <c r="K98" s="6">
        <v>9356.32</v>
      </c>
      <c r="L98" s="6">
        <v>9356.32</v>
      </c>
      <c r="M98" s="6">
        <v>9356.32</v>
      </c>
      <c r="N98" s="6">
        <v>9356.32</v>
      </c>
      <c r="O98" s="6">
        <v>9356.32</v>
      </c>
      <c r="P98" s="14">
        <v>9356.32</v>
      </c>
      <c r="Q98" s="6">
        <f t="shared" si="61"/>
        <v>0.036</v>
      </c>
      <c r="R98" s="6">
        <v>10425</v>
      </c>
      <c r="S98" s="6">
        <f t="shared" si="59"/>
        <v>18</v>
      </c>
      <c r="T98" s="51">
        <f t="shared" si="62"/>
        <v>190135</v>
      </c>
      <c r="U98" s="3">
        <f t="shared" si="60"/>
        <v>190135</v>
      </c>
      <c r="V98" s="6">
        <f t="shared" si="63"/>
        <v>119139</v>
      </c>
      <c r="W98" s="6">
        <f t="shared" si="64"/>
        <v>24161</v>
      </c>
      <c r="X98" s="6">
        <f t="shared" si="65"/>
        <v>30267</v>
      </c>
      <c r="Y98" s="6">
        <f t="shared" si="66"/>
        <v>4958</v>
      </c>
      <c r="Z98" s="6">
        <f t="shared" si="67"/>
        <v>4851</v>
      </c>
      <c r="AA98" s="6">
        <f t="shared" si="68"/>
        <v>0</v>
      </c>
      <c r="AB98" s="6">
        <f t="shared" si="69"/>
        <v>3300</v>
      </c>
      <c r="AC98" s="6">
        <f t="shared" si="70"/>
        <v>1532</v>
      </c>
      <c r="AD98" s="6">
        <f t="shared" si="71"/>
        <v>0</v>
      </c>
      <c r="AE98" s="6">
        <f t="shared" si="72"/>
        <v>0</v>
      </c>
      <c r="AF98" s="6">
        <f t="shared" si="73"/>
        <v>1927</v>
      </c>
    </row>
    <row r="99" spans="1:32" ht="12.75">
      <c r="A99" s="10">
        <f t="shared" si="74"/>
        <v>88</v>
      </c>
      <c r="B99" s="19" t="s">
        <v>181</v>
      </c>
      <c r="C99" s="20" t="s">
        <v>182</v>
      </c>
      <c r="D99" s="12">
        <f t="shared" si="58"/>
        <v>24540.94</v>
      </c>
      <c r="E99" s="6">
        <v>24534.93</v>
      </c>
      <c r="F99" s="6">
        <v>24534.93</v>
      </c>
      <c r="G99" s="6">
        <v>24534.13</v>
      </c>
      <c r="H99" s="6">
        <v>24543.13</v>
      </c>
      <c r="I99" s="6">
        <v>24543.13</v>
      </c>
      <c r="J99" s="6">
        <v>24543.03</v>
      </c>
      <c r="K99" s="6">
        <v>24543.03</v>
      </c>
      <c r="L99" s="6">
        <v>24543.03</v>
      </c>
      <c r="M99" s="6">
        <v>24543.03</v>
      </c>
      <c r="N99" s="6">
        <v>24543.03</v>
      </c>
      <c r="O99" s="6">
        <v>24543.03</v>
      </c>
      <c r="P99" s="14">
        <v>24542.83</v>
      </c>
      <c r="Q99" s="6">
        <f t="shared" si="61"/>
        <v>0.094</v>
      </c>
      <c r="R99" s="6">
        <v>16457</v>
      </c>
      <c r="S99" s="6">
        <f t="shared" si="59"/>
        <v>30</v>
      </c>
      <c r="T99" s="51">
        <f t="shared" si="62"/>
        <v>496464</v>
      </c>
      <c r="U99" s="3">
        <f t="shared" si="60"/>
        <v>496464</v>
      </c>
      <c r="V99" s="6">
        <f t="shared" si="63"/>
        <v>311085</v>
      </c>
      <c r="W99" s="6">
        <f t="shared" si="64"/>
        <v>63087</v>
      </c>
      <c r="X99" s="6">
        <f t="shared" si="65"/>
        <v>79031</v>
      </c>
      <c r="Y99" s="6">
        <f t="shared" si="66"/>
        <v>12947</v>
      </c>
      <c r="Z99" s="6">
        <f t="shared" si="67"/>
        <v>12667</v>
      </c>
      <c r="AA99" s="6">
        <f t="shared" si="68"/>
        <v>0</v>
      </c>
      <c r="AB99" s="6">
        <f t="shared" si="69"/>
        <v>8617</v>
      </c>
      <c r="AC99" s="6">
        <f t="shared" si="70"/>
        <v>3999</v>
      </c>
      <c r="AD99" s="6">
        <f t="shared" si="71"/>
        <v>0</v>
      </c>
      <c r="AE99" s="6">
        <f t="shared" si="72"/>
        <v>0</v>
      </c>
      <c r="AF99" s="6">
        <f t="shared" si="73"/>
        <v>5031</v>
      </c>
    </row>
    <row r="100" spans="1:32" ht="12.75">
      <c r="A100" s="10">
        <f t="shared" si="74"/>
        <v>89</v>
      </c>
      <c r="B100" s="19" t="s">
        <v>183</v>
      </c>
      <c r="C100" s="20" t="s">
        <v>184</v>
      </c>
      <c r="D100" s="12">
        <f t="shared" si="58"/>
        <v>12750.36</v>
      </c>
      <c r="E100" s="6">
        <v>12750.36</v>
      </c>
      <c r="F100" s="6">
        <v>12750.36</v>
      </c>
      <c r="G100" s="6">
        <v>12750.36</v>
      </c>
      <c r="H100" s="6">
        <v>12750.76</v>
      </c>
      <c r="I100" s="6">
        <v>12750.76</v>
      </c>
      <c r="J100" s="6">
        <v>12750.76</v>
      </c>
      <c r="K100" s="6">
        <v>12750.36</v>
      </c>
      <c r="L100" s="6">
        <v>12750.36</v>
      </c>
      <c r="M100" s="6">
        <v>12750.36</v>
      </c>
      <c r="N100" s="6">
        <v>12750.36</v>
      </c>
      <c r="O100" s="6">
        <v>12750.38</v>
      </c>
      <c r="P100" s="14">
        <v>12749.18</v>
      </c>
      <c r="Q100" s="6">
        <f t="shared" si="61"/>
        <v>0.049</v>
      </c>
      <c r="R100" s="6">
        <v>16185</v>
      </c>
      <c r="S100" s="6">
        <f t="shared" si="59"/>
        <v>16</v>
      </c>
      <c r="T100" s="51">
        <f t="shared" si="62"/>
        <v>258795</v>
      </c>
      <c r="U100" s="3">
        <f t="shared" si="60"/>
        <v>258795</v>
      </c>
      <c r="V100" s="6">
        <f t="shared" si="63"/>
        <v>162161</v>
      </c>
      <c r="W100" s="6">
        <f t="shared" si="64"/>
        <v>32886</v>
      </c>
      <c r="X100" s="6">
        <f t="shared" si="65"/>
        <v>41197</v>
      </c>
      <c r="Y100" s="6">
        <f t="shared" si="66"/>
        <v>6749</v>
      </c>
      <c r="Z100" s="6">
        <f t="shared" si="67"/>
        <v>6603</v>
      </c>
      <c r="AA100" s="6">
        <f t="shared" si="68"/>
        <v>0</v>
      </c>
      <c r="AB100" s="6">
        <f t="shared" si="69"/>
        <v>4492</v>
      </c>
      <c r="AC100" s="6">
        <f t="shared" si="70"/>
        <v>2085</v>
      </c>
      <c r="AD100" s="6">
        <f t="shared" si="71"/>
        <v>0</v>
      </c>
      <c r="AE100" s="6">
        <f t="shared" si="72"/>
        <v>0</v>
      </c>
      <c r="AF100" s="6">
        <f t="shared" si="73"/>
        <v>2622</v>
      </c>
    </row>
    <row r="101" spans="1:32" s="30" customFormat="1" ht="24.75" customHeight="1">
      <c r="A101" s="132" t="s">
        <v>207</v>
      </c>
      <c r="B101" s="132"/>
      <c r="C101" s="132"/>
      <c r="D101" s="29">
        <f>SUM(D78:D100)</f>
        <v>260124.09000000003</v>
      </c>
      <c r="E101" s="29">
        <f aca="true" t="shared" si="75" ref="E101:R101">SUM(E78:E100)</f>
        <v>259907.68</v>
      </c>
      <c r="F101" s="29">
        <f t="shared" si="75"/>
        <v>260033.18</v>
      </c>
      <c r="G101" s="29">
        <f t="shared" si="75"/>
        <v>260119.08000000002</v>
      </c>
      <c r="H101" s="29">
        <f t="shared" si="75"/>
        <v>260130.67999999996</v>
      </c>
      <c r="I101" s="29">
        <f t="shared" si="75"/>
        <v>260129.17</v>
      </c>
      <c r="J101" s="29">
        <f t="shared" si="75"/>
        <v>260173.67</v>
      </c>
      <c r="K101" s="29">
        <f t="shared" si="75"/>
        <v>260173.07</v>
      </c>
      <c r="L101" s="29">
        <f t="shared" si="75"/>
        <v>260173.27000000002</v>
      </c>
      <c r="M101" s="29">
        <f t="shared" si="75"/>
        <v>260172.77000000002</v>
      </c>
      <c r="N101" s="29">
        <f t="shared" si="75"/>
        <v>260172.90999999997</v>
      </c>
      <c r="O101" s="29">
        <f t="shared" si="75"/>
        <v>260130.63</v>
      </c>
      <c r="P101" s="29">
        <f t="shared" si="75"/>
        <v>260172.88</v>
      </c>
      <c r="Q101" s="29">
        <f t="shared" si="75"/>
        <v>1.0000000000000002</v>
      </c>
      <c r="R101" s="55">
        <f t="shared" si="75"/>
        <v>307630.6</v>
      </c>
      <c r="S101" s="67">
        <f t="shared" si="59"/>
        <v>17</v>
      </c>
      <c r="T101" s="89">
        <v>5281536</v>
      </c>
      <c r="U101" s="57">
        <f aca="true" t="shared" si="76" ref="U101:AF101">SUM(U78:U100)</f>
        <v>5281536</v>
      </c>
      <c r="V101" s="57">
        <f t="shared" si="76"/>
        <v>3309413</v>
      </c>
      <c r="W101" s="57">
        <f t="shared" si="76"/>
        <v>671138</v>
      </c>
      <c r="X101" s="57">
        <f t="shared" si="76"/>
        <v>840759</v>
      </c>
      <c r="Y101" s="57">
        <f t="shared" si="76"/>
        <v>137735</v>
      </c>
      <c r="Z101" s="57">
        <f t="shared" si="76"/>
        <v>134754</v>
      </c>
      <c r="AA101" s="57">
        <f t="shared" si="76"/>
        <v>0</v>
      </c>
      <c r="AB101" s="57">
        <f t="shared" si="76"/>
        <v>91673</v>
      </c>
      <c r="AC101" s="57">
        <f t="shared" si="76"/>
        <v>42544</v>
      </c>
      <c r="AD101" s="57">
        <f t="shared" si="76"/>
        <v>0</v>
      </c>
      <c r="AE101" s="57">
        <f t="shared" si="76"/>
        <v>0</v>
      </c>
      <c r="AF101" s="65">
        <f t="shared" si="76"/>
        <v>53520</v>
      </c>
    </row>
    <row r="102" spans="1:32" s="32" customFormat="1" ht="26.25" customHeight="1">
      <c r="A102" s="123" t="s">
        <v>185</v>
      </c>
      <c r="B102" s="124"/>
      <c r="C102" s="125"/>
      <c r="D102" s="31">
        <f aca="true" t="shared" si="77" ref="D102:P102">D101+D76+D59+D28</f>
        <v>1032497.04</v>
      </c>
      <c r="E102" s="31">
        <f t="shared" si="77"/>
        <v>1032164.7</v>
      </c>
      <c r="F102" s="31">
        <f t="shared" si="77"/>
        <v>1032276.8899999998</v>
      </c>
      <c r="G102" s="31">
        <f t="shared" si="77"/>
        <v>1032458.44</v>
      </c>
      <c r="H102" s="31">
        <f t="shared" si="77"/>
        <v>1032528.89</v>
      </c>
      <c r="I102" s="31">
        <f t="shared" si="77"/>
        <v>1032528.95</v>
      </c>
      <c r="J102" s="31">
        <f t="shared" si="77"/>
        <v>1032561.49</v>
      </c>
      <c r="K102" s="31">
        <f t="shared" si="77"/>
        <v>1032564.19</v>
      </c>
      <c r="L102" s="31">
        <f t="shared" si="77"/>
        <v>1032569.3700000001</v>
      </c>
      <c r="M102" s="31">
        <f t="shared" si="77"/>
        <v>1032568.9299999999</v>
      </c>
      <c r="N102" s="31">
        <f t="shared" si="77"/>
        <v>1032608.76</v>
      </c>
      <c r="O102" s="31">
        <f t="shared" si="77"/>
        <v>1032564.8599999999</v>
      </c>
      <c r="P102" s="31">
        <f t="shared" si="77"/>
        <v>1032568.92</v>
      </c>
      <c r="Q102" s="52"/>
      <c r="R102" s="56">
        <f>R101+R76+R59+R28</f>
        <v>953968.6</v>
      </c>
      <c r="S102" s="68">
        <f t="shared" si="59"/>
        <v>22</v>
      </c>
      <c r="T102" s="61">
        <f aca="true" t="shared" si="78" ref="T102:AF102">T101+T76+T59+T28</f>
        <v>20828217</v>
      </c>
      <c r="U102" s="58">
        <f t="shared" si="78"/>
        <v>20828217</v>
      </c>
      <c r="V102" s="58">
        <f t="shared" si="78"/>
        <v>12669042</v>
      </c>
      <c r="W102" s="58">
        <f t="shared" si="78"/>
        <v>2567270</v>
      </c>
      <c r="X102" s="58">
        <f t="shared" si="78"/>
        <v>3328196</v>
      </c>
      <c r="Y102" s="58">
        <f t="shared" si="78"/>
        <v>557676</v>
      </c>
      <c r="Z102" s="58">
        <f t="shared" si="78"/>
        <v>433936</v>
      </c>
      <c r="AA102" s="58">
        <f t="shared" si="78"/>
        <v>16657</v>
      </c>
      <c r="AB102" s="58">
        <f t="shared" si="78"/>
        <v>779734</v>
      </c>
      <c r="AC102" s="58">
        <f t="shared" si="78"/>
        <v>85369</v>
      </c>
      <c r="AD102" s="58">
        <f t="shared" si="78"/>
        <v>0</v>
      </c>
      <c r="AE102" s="58">
        <f t="shared" si="78"/>
        <v>319325</v>
      </c>
      <c r="AF102" s="61">
        <f t="shared" si="78"/>
        <v>71012</v>
      </c>
    </row>
    <row r="103" spans="1:4" ht="12" hidden="1">
      <c r="A103" s="33" t="s">
        <v>186</v>
      </c>
      <c r="B103" s="34"/>
      <c r="C103" s="33"/>
      <c r="D103" s="39"/>
    </row>
    <row r="104" spans="1:4" s="35" customFormat="1" ht="12" hidden="1">
      <c r="A104" s="126" t="s">
        <v>187</v>
      </c>
      <c r="B104" s="127"/>
      <c r="C104" s="128"/>
      <c r="D104" s="40"/>
    </row>
    <row r="105" spans="1:21" ht="12">
      <c r="A105" s="36"/>
      <c r="B105" s="37"/>
      <c r="C105" s="36"/>
      <c r="D105" s="36"/>
      <c r="F105" s="38"/>
      <c r="G105" s="38"/>
      <c r="I105" s="38"/>
      <c r="T105" s="38"/>
      <c r="U105" s="62"/>
    </row>
    <row r="106" spans="1:21" ht="12">
      <c r="A106" s="36"/>
      <c r="B106" s="83" t="s">
        <v>218</v>
      </c>
      <c r="C106" s="37"/>
      <c r="D106" s="36"/>
      <c r="H106" s="38"/>
      <c r="R106" s="83" t="s">
        <v>218</v>
      </c>
      <c r="S106" s="83"/>
      <c r="T106" s="84"/>
      <c r="U106" s="84">
        <f>U6+U11+U17+U43+U44+U45+U62+U67+U69+U81+U85+U86+U88</f>
        <v>3344552</v>
      </c>
    </row>
    <row r="107" spans="1:21" ht="12">
      <c r="A107" s="36"/>
      <c r="B107" s="83" t="s">
        <v>219</v>
      </c>
      <c r="C107" s="37"/>
      <c r="D107" s="36"/>
      <c r="H107" s="38"/>
      <c r="R107" s="83" t="s">
        <v>219</v>
      </c>
      <c r="S107" s="83"/>
      <c r="T107" s="84"/>
      <c r="U107" s="84">
        <f>U102-U106</f>
        <v>17483665</v>
      </c>
    </row>
    <row r="108" spans="1:21" ht="12">
      <c r="A108" s="36"/>
      <c r="B108" s="37"/>
      <c r="C108" s="36"/>
      <c r="D108" s="36"/>
      <c r="H108" s="38"/>
      <c r="U108" s="62"/>
    </row>
    <row r="109" spans="1:21" ht="12">
      <c r="A109" s="36"/>
      <c r="B109" s="37"/>
      <c r="C109" s="36"/>
      <c r="D109" s="36"/>
      <c r="H109" s="38"/>
      <c r="U109" s="62"/>
    </row>
    <row r="110" spans="1:21" ht="12">
      <c r="A110" s="36"/>
      <c r="B110" s="37"/>
      <c r="C110" s="36"/>
      <c r="D110" s="36"/>
      <c r="H110" s="38"/>
      <c r="U110" s="62"/>
    </row>
    <row r="111" spans="1:4" ht="12">
      <c r="A111" s="36"/>
      <c r="B111" s="69" t="s">
        <v>211</v>
      </c>
      <c r="C111" s="36"/>
      <c r="D111" s="36"/>
    </row>
    <row r="112" spans="1:4" ht="12">
      <c r="A112" s="36"/>
      <c r="B112" s="37" t="s">
        <v>212</v>
      </c>
      <c r="C112" s="36"/>
      <c r="D112" s="36"/>
    </row>
    <row r="113" spans="1:4" ht="12">
      <c r="A113" s="36"/>
      <c r="B113" s="37"/>
      <c r="C113" s="36"/>
      <c r="D113" s="36"/>
    </row>
  </sheetData>
  <sheetProtection/>
  <mergeCells count="11">
    <mergeCell ref="A104:C104"/>
    <mergeCell ref="B60:C60"/>
    <mergeCell ref="A76:C76"/>
    <mergeCell ref="B77:C77"/>
    <mergeCell ref="A101:C101"/>
    <mergeCell ref="B59:C59"/>
    <mergeCell ref="A102:C102"/>
    <mergeCell ref="V3:W3"/>
    <mergeCell ref="B5:C5"/>
    <mergeCell ref="A28:C28"/>
    <mergeCell ref="B29:C29"/>
  </mergeCells>
  <printOptions/>
  <pageMargins left="0.58" right="0.16" top="0.17" bottom="0.18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1">
      <pane xSplit="3" ySplit="4" topLeftCell="D8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D1:T16384"/>
    </sheetView>
  </sheetViews>
  <sheetFormatPr defaultColWidth="12.125" defaultRowHeight="12.75"/>
  <cols>
    <col min="1" max="1" width="4.125" style="2" customWidth="1"/>
    <col min="2" max="2" width="5.875" style="1" customWidth="1"/>
    <col min="3" max="3" width="17.875" style="2" customWidth="1"/>
    <col min="4" max="4" width="10.875" style="2" hidden="1" customWidth="1"/>
    <col min="5" max="6" width="11.00390625" style="2" hidden="1" customWidth="1"/>
    <col min="7" max="8" width="11.25390625" style="2" hidden="1" customWidth="1"/>
    <col min="9" max="9" width="11.125" style="2" hidden="1" customWidth="1"/>
    <col min="10" max="16" width="11.375" style="2" hidden="1" customWidth="1"/>
    <col min="17" max="17" width="7.125" style="2" hidden="1" customWidth="1"/>
    <col min="18" max="18" width="7.875" style="2" hidden="1" customWidth="1"/>
    <col min="19" max="19" width="10.25390625" style="2" hidden="1" customWidth="1"/>
    <col min="20" max="20" width="10.875" style="2" hidden="1" customWidth="1"/>
    <col min="21" max="21" width="10.25390625" style="2" customWidth="1"/>
    <col min="22" max="22" width="11.75390625" style="2" customWidth="1"/>
    <col min="23" max="23" width="9.125" style="2" customWidth="1"/>
    <col min="24" max="24" width="9.875" style="2" customWidth="1"/>
    <col min="25" max="25" width="9.375" style="2" customWidth="1"/>
    <col min="26" max="26" width="8.875" style="2" customWidth="1"/>
    <col min="27" max="27" width="8.00390625" style="2" customWidth="1"/>
    <col min="28" max="28" width="8.25390625" style="2" customWidth="1"/>
    <col min="29" max="29" width="8.75390625" style="2" customWidth="1"/>
    <col min="30" max="30" width="7.125" style="2" customWidth="1"/>
    <col min="31" max="31" width="9.00390625" style="2" customWidth="1"/>
    <col min="32" max="32" width="7.375" style="2" customWidth="1"/>
    <col min="33" max="16384" width="12.125" style="2" customWidth="1"/>
  </cols>
  <sheetData>
    <row r="1" spans="1:24" ht="16.5" customHeight="1">
      <c r="A1" s="70" t="s">
        <v>235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6.5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2" ht="16.5" customHeight="1">
      <c r="A3" s="102"/>
      <c r="B3" s="103"/>
      <c r="C3" s="108"/>
      <c r="U3" s="96"/>
      <c r="V3" s="3" t="s">
        <v>224</v>
      </c>
      <c r="W3" s="98"/>
      <c r="X3" s="98"/>
      <c r="Y3" s="98"/>
      <c r="Z3" s="98"/>
      <c r="AA3" s="98"/>
      <c r="AB3" s="98"/>
      <c r="AC3" s="98"/>
      <c r="AD3" s="98"/>
      <c r="AE3" s="98"/>
      <c r="AF3" s="4"/>
    </row>
    <row r="4" spans="1:32" ht="62.25" customHeight="1">
      <c r="A4" s="105"/>
      <c r="B4" s="106"/>
      <c r="C4" s="109"/>
      <c r="D4" s="41" t="s">
        <v>233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221</v>
      </c>
      <c r="L4" s="5" t="s">
        <v>222</v>
      </c>
      <c r="M4" s="5" t="s">
        <v>223</v>
      </c>
      <c r="N4" s="5" t="s">
        <v>228</v>
      </c>
      <c r="O4" s="5" t="s">
        <v>229</v>
      </c>
      <c r="P4" s="5" t="s">
        <v>230</v>
      </c>
      <c r="Q4" s="6" t="s">
        <v>188</v>
      </c>
      <c r="R4" s="44" t="s">
        <v>208</v>
      </c>
      <c r="S4" s="66" t="s">
        <v>210</v>
      </c>
      <c r="T4" s="93" t="s">
        <v>201</v>
      </c>
      <c r="U4" s="97" t="s">
        <v>200</v>
      </c>
      <c r="V4" s="94" t="s">
        <v>198</v>
      </c>
      <c r="W4" s="43" t="s">
        <v>189</v>
      </c>
      <c r="X4" s="42" t="s">
        <v>190</v>
      </c>
      <c r="Y4" s="42" t="s">
        <v>191</v>
      </c>
      <c r="Z4" s="42" t="s">
        <v>192</v>
      </c>
      <c r="AA4" s="42" t="s">
        <v>193</v>
      </c>
      <c r="AB4" s="42" t="s">
        <v>194</v>
      </c>
      <c r="AC4" s="42" t="s">
        <v>195</v>
      </c>
      <c r="AD4" s="42" t="s">
        <v>196</v>
      </c>
      <c r="AE4" s="42" t="s">
        <v>197</v>
      </c>
      <c r="AF4" s="6" t="s">
        <v>199</v>
      </c>
    </row>
    <row r="5" spans="1:32" s="9" customFormat="1" ht="20.25" customHeight="1">
      <c r="A5" s="100"/>
      <c r="B5" s="133" t="s">
        <v>204</v>
      </c>
      <c r="C5" s="134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  <c r="U5" s="95">
        <f>SUM(V5:AF5)</f>
        <v>3372150</v>
      </c>
      <c r="V5" s="64">
        <v>2284294</v>
      </c>
      <c r="W5" s="64">
        <v>462787</v>
      </c>
      <c r="X5" s="64">
        <v>477183</v>
      </c>
      <c r="Y5" s="64">
        <v>7555</v>
      </c>
      <c r="Z5" s="64">
        <v>112421</v>
      </c>
      <c r="AA5" s="64">
        <v>5389</v>
      </c>
      <c r="AB5" s="64">
        <v>0</v>
      </c>
      <c r="AC5" s="64">
        <v>18685</v>
      </c>
      <c r="AD5" s="64">
        <v>0</v>
      </c>
      <c r="AE5" s="64">
        <v>0</v>
      </c>
      <c r="AF5" s="90">
        <f>T28-SUM(V5:AE5)</f>
        <v>3836</v>
      </c>
    </row>
    <row r="6" spans="1:32" ht="12" customHeight="1">
      <c r="A6" s="10">
        <v>1</v>
      </c>
      <c r="B6" s="11" t="s">
        <v>6</v>
      </c>
      <c r="C6" s="12" t="s">
        <v>7</v>
      </c>
      <c r="D6" s="85">
        <f>ROUND(((E6+F6+G6+H6+I6+J6+K6+L6+M6+N6+O6+P6)/12),2)</f>
        <v>60147.2</v>
      </c>
      <c r="E6" s="6">
        <v>60146.3</v>
      </c>
      <c r="F6" s="6">
        <v>60146.3</v>
      </c>
      <c r="G6" s="6">
        <v>60146.3</v>
      </c>
      <c r="H6" s="6">
        <v>60146.3</v>
      </c>
      <c r="I6" s="6">
        <v>60146.3</v>
      </c>
      <c r="J6" s="6">
        <v>60147.2</v>
      </c>
      <c r="K6" s="6">
        <v>60147.2</v>
      </c>
      <c r="L6" s="6">
        <v>60147.4</v>
      </c>
      <c r="M6" s="6">
        <v>60147.9</v>
      </c>
      <c r="N6" s="6">
        <v>60148.4</v>
      </c>
      <c r="O6" s="14">
        <v>60148.4</v>
      </c>
      <c r="P6" s="6">
        <v>60148.4</v>
      </c>
      <c r="Q6" s="6">
        <f aca="true" t="shared" si="0" ref="Q6:Q27">ROUND((D6/$D$28),3)</f>
        <v>0.208</v>
      </c>
      <c r="R6" s="6">
        <v>22</v>
      </c>
      <c r="S6" s="6">
        <f>ROUND((U6/R6),0)</f>
        <v>31882</v>
      </c>
      <c r="T6" s="45">
        <f>ROUND((Q6*$T$28),0)</f>
        <v>701407</v>
      </c>
      <c r="U6" s="82">
        <f>SUM(V6:AF6)</f>
        <v>701407</v>
      </c>
      <c r="V6" s="6">
        <f>ROUND(($V$5/$U$5*T6),0)</f>
        <v>475133</v>
      </c>
      <c r="W6" s="6">
        <f>ROUND(($W$5/$U$5*T6),0)</f>
        <v>96260</v>
      </c>
      <c r="X6" s="6">
        <f>ROUND(($X$5/$U$5*T6),0)</f>
        <v>99254</v>
      </c>
      <c r="Y6" s="6">
        <f>ROUND(($Y$5/$U$5*T6),0)</f>
        <v>1571</v>
      </c>
      <c r="Z6" s="6">
        <f>ROUND(($Z$5/$U$5*T6),0)</f>
        <v>23384</v>
      </c>
      <c r="AA6" s="6">
        <f>ROUND(($AA$5/$U$5*T6),0)</f>
        <v>1121</v>
      </c>
      <c r="AB6" s="6">
        <f>ROUND(($AB$5*$U$5*T6),0)</f>
        <v>0</v>
      </c>
      <c r="AC6" s="6">
        <f>ROUND(($AC$5/$U$5*T6),0)</f>
        <v>3886</v>
      </c>
      <c r="AD6" s="6">
        <f>ROUND(($AD$5/$U$5*T6),0)</f>
        <v>0</v>
      </c>
      <c r="AE6" s="6">
        <f>ROUND(($AE$5/$U$5*T6),0)</f>
        <v>0</v>
      </c>
      <c r="AF6" s="6">
        <f>ROUND(($AF$5/$U$5*T6),0)</f>
        <v>798</v>
      </c>
    </row>
    <row r="7" spans="1:32" ht="15.75" customHeight="1">
      <c r="A7" s="10">
        <f aca="true" t="shared" si="1" ref="A7:A16">A6+1</f>
        <v>2</v>
      </c>
      <c r="B7" s="11" t="s">
        <v>8</v>
      </c>
      <c r="C7" s="12" t="s">
        <v>9</v>
      </c>
      <c r="D7" s="85">
        <f aca="true" t="shared" si="2" ref="D7:D27">ROUND(((E7+F7+G7+H7+I7+J7+K7+L7+M7+N7+O7+P7)/12),2)</f>
        <v>22764.75</v>
      </c>
      <c r="E7" s="6">
        <v>22766.01</v>
      </c>
      <c r="F7" s="6">
        <v>22765.02</v>
      </c>
      <c r="G7" s="6">
        <v>22765.02</v>
      </c>
      <c r="H7" s="6">
        <v>22765.02</v>
      </c>
      <c r="I7" s="6">
        <v>22765.02</v>
      </c>
      <c r="J7" s="6">
        <v>22764.42</v>
      </c>
      <c r="K7" s="6">
        <v>22764.42</v>
      </c>
      <c r="L7" s="6">
        <v>22764.42</v>
      </c>
      <c r="M7" s="6">
        <v>22764.42</v>
      </c>
      <c r="N7" s="6">
        <v>22764.42</v>
      </c>
      <c r="O7" s="14">
        <v>22764.42</v>
      </c>
      <c r="P7" s="6">
        <v>22764.42</v>
      </c>
      <c r="Q7" s="6">
        <f t="shared" si="0"/>
        <v>0.079</v>
      </c>
      <c r="R7" s="6">
        <v>11</v>
      </c>
      <c r="S7" s="6">
        <f aca="true" t="shared" si="3" ref="S7:S27">ROUND((U7/R7),0)</f>
        <v>24218</v>
      </c>
      <c r="T7" s="45">
        <f aca="true" t="shared" si="4" ref="T7:T27">ROUND((Q7*$T$28),0)</f>
        <v>266400</v>
      </c>
      <c r="U7" s="3">
        <f aca="true" t="shared" si="5" ref="U7:U27">SUM(V7:AF7)</f>
        <v>266399</v>
      </c>
      <c r="V7" s="6">
        <f aca="true" t="shared" si="6" ref="V7:V27">ROUND(($V$5/$U$5*T7),0)</f>
        <v>180459</v>
      </c>
      <c r="W7" s="6">
        <f aca="true" t="shared" si="7" ref="W7:W27">ROUND(($W$5/$U$5*T7),0)</f>
        <v>36560</v>
      </c>
      <c r="X7" s="6">
        <f aca="true" t="shared" si="8" ref="X7:X27">ROUND(($X$5/$U$5*T7),0)</f>
        <v>37697</v>
      </c>
      <c r="Y7" s="6">
        <f aca="true" t="shared" si="9" ref="Y7:Y27">ROUND(($Y$5/$U$5*T7),0)</f>
        <v>597</v>
      </c>
      <c r="Z7" s="6">
        <f aca="true" t="shared" si="10" ref="Z7:Z27">ROUND(($Z$5/$U$5*T7),0)</f>
        <v>8881</v>
      </c>
      <c r="AA7" s="6">
        <f aca="true" t="shared" si="11" ref="AA7:AA27">ROUND(($AA$5/$U$5*T7),0)</f>
        <v>426</v>
      </c>
      <c r="AB7" s="6">
        <f aca="true" t="shared" si="12" ref="AB7:AB27">ROUND(($AB$5*$U$5*T7),0)</f>
        <v>0</v>
      </c>
      <c r="AC7" s="6">
        <f aca="true" t="shared" si="13" ref="AC7:AC27">ROUND(($AC$5/$U$5*T7),0)</f>
        <v>1476</v>
      </c>
      <c r="AD7" s="6">
        <f aca="true" t="shared" si="14" ref="AD7:AD27">ROUND(($AD$5/$U$5*T7),0)</f>
        <v>0</v>
      </c>
      <c r="AE7" s="6">
        <f aca="true" t="shared" si="15" ref="AE7:AE27">ROUND(($AE$5/$U$5*T7),0)</f>
        <v>0</v>
      </c>
      <c r="AF7" s="6">
        <f aca="true" t="shared" si="16" ref="AF7:AF27">ROUND(($AF$5/$U$5*T7),0)</f>
        <v>303</v>
      </c>
    </row>
    <row r="8" spans="1:32" ht="12.75">
      <c r="A8" s="10">
        <f t="shared" si="1"/>
        <v>3</v>
      </c>
      <c r="B8" s="11" t="s">
        <v>10</v>
      </c>
      <c r="C8" s="12" t="s">
        <v>11</v>
      </c>
      <c r="D8" s="85">
        <f t="shared" si="2"/>
        <v>3831.84</v>
      </c>
      <c r="E8" s="6">
        <v>3838.85</v>
      </c>
      <c r="F8" s="6">
        <v>3839.55</v>
      </c>
      <c r="G8" s="6">
        <v>3839.55</v>
      </c>
      <c r="H8" s="6">
        <v>3840.25</v>
      </c>
      <c r="I8" s="6">
        <v>3840.25</v>
      </c>
      <c r="J8" s="6">
        <v>3840.25</v>
      </c>
      <c r="K8" s="6">
        <v>3840.25</v>
      </c>
      <c r="L8" s="6">
        <v>3820.63</v>
      </c>
      <c r="M8" s="6">
        <v>3820.63</v>
      </c>
      <c r="N8" s="6">
        <v>3820.63</v>
      </c>
      <c r="O8" s="14">
        <v>3820.63</v>
      </c>
      <c r="P8" s="6">
        <v>3820.63</v>
      </c>
      <c r="Q8" s="6">
        <f t="shared" si="0"/>
        <v>0.013</v>
      </c>
      <c r="R8" s="6">
        <v>1</v>
      </c>
      <c r="S8" s="6">
        <f t="shared" si="3"/>
        <v>43837</v>
      </c>
      <c r="T8" s="45">
        <f t="shared" si="4"/>
        <v>43838</v>
      </c>
      <c r="U8" s="3">
        <f t="shared" si="5"/>
        <v>43837</v>
      </c>
      <c r="V8" s="6">
        <f t="shared" si="6"/>
        <v>29696</v>
      </c>
      <c r="W8" s="6">
        <f t="shared" si="7"/>
        <v>6016</v>
      </c>
      <c r="X8" s="6">
        <f t="shared" si="8"/>
        <v>6203</v>
      </c>
      <c r="Y8" s="6">
        <f t="shared" si="9"/>
        <v>98</v>
      </c>
      <c r="Z8" s="6">
        <f t="shared" si="10"/>
        <v>1461</v>
      </c>
      <c r="AA8" s="6">
        <f t="shared" si="11"/>
        <v>70</v>
      </c>
      <c r="AB8" s="6">
        <f t="shared" si="12"/>
        <v>0</v>
      </c>
      <c r="AC8" s="6">
        <f t="shared" si="13"/>
        <v>243</v>
      </c>
      <c r="AD8" s="6">
        <f t="shared" si="14"/>
        <v>0</v>
      </c>
      <c r="AE8" s="6">
        <f t="shared" si="15"/>
        <v>0</v>
      </c>
      <c r="AF8" s="6">
        <f t="shared" si="16"/>
        <v>50</v>
      </c>
    </row>
    <row r="9" spans="1:32" ht="15.75" customHeight="1">
      <c r="A9" s="10">
        <f t="shared" si="1"/>
        <v>4</v>
      </c>
      <c r="B9" s="11" t="s">
        <v>12</v>
      </c>
      <c r="C9" s="12" t="s">
        <v>13</v>
      </c>
      <c r="D9" s="85">
        <f t="shared" si="2"/>
        <v>14333.5</v>
      </c>
      <c r="E9" s="6">
        <v>14333.5</v>
      </c>
      <c r="F9" s="6">
        <v>14333.5</v>
      </c>
      <c r="G9" s="6">
        <v>14333.5</v>
      </c>
      <c r="H9" s="6">
        <v>14333.5</v>
      </c>
      <c r="I9" s="6">
        <v>14333.5</v>
      </c>
      <c r="J9" s="6">
        <v>14333.5</v>
      </c>
      <c r="K9" s="6">
        <v>14333.5</v>
      </c>
      <c r="L9" s="6">
        <v>14333.5</v>
      </c>
      <c r="M9" s="6">
        <v>14333.5</v>
      </c>
      <c r="N9" s="6">
        <v>14333.49</v>
      </c>
      <c r="O9" s="14">
        <v>14333.49</v>
      </c>
      <c r="P9" s="6">
        <v>14333.49</v>
      </c>
      <c r="Q9" s="6">
        <f t="shared" si="0"/>
        <v>0.05</v>
      </c>
      <c r="R9" s="6">
        <v>8</v>
      </c>
      <c r="S9" s="6">
        <f t="shared" si="3"/>
        <v>21076</v>
      </c>
      <c r="T9" s="45">
        <f t="shared" si="4"/>
        <v>168608</v>
      </c>
      <c r="U9" s="3">
        <f t="shared" si="5"/>
        <v>168607</v>
      </c>
      <c r="V9" s="6">
        <f t="shared" si="6"/>
        <v>114215</v>
      </c>
      <c r="W9" s="6">
        <f t="shared" si="7"/>
        <v>23139</v>
      </c>
      <c r="X9" s="6">
        <f t="shared" si="8"/>
        <v>23859</v>
      </c>
      <c r="Y9" s="6">
        <f t="shared" si="9"/>
        <v>378</v>
      </c>
      <c r="Z9" s="6">
        <f t="shared" si="10"/>
        <v>5621</v>
      </c>
      <c r="AA9" s="6">
        <f t="shared" si="11"/>
        <v>269</v>
      </c>
      <c r="AB9" s="6">
        <f t="shared" si="12"/>
        <v>0</v>
      </c>
      <c r="AC9" s="6">
        <f t="shared" si="13"/>
        <v>934</v>
      </c>
      <c r="AD9" s="6">
        <f t="shared" si="14"/>
        <v>0</v>
      </c>
      <c r="AE9" s="6">
        <f t="shared" si="15"/>
        <v>0</v>
      </c>
      <c r="AF9" s="6">
        <f t="shared" si="16"/>
        <v>192</v>
      </c>
    </row>
    <row r="10" spans="1:32" ht="16.5" customHeight="1">
      <c r="A10" s="10">
        <f t="shared" si="1"/>
        <v>5</v>
      </c>
      <c r="B10" s="11" t="s">
        <v>14</v>
      </c>
      <c r="C10" s="12" t="s">
        <v>15</v>
      </c>
      <c r="D10" s="85">
        <f t="shared" si="2"/>
        <v>8888.48</v>
      </c>
      <c r="E10" s="6">
        <v>8888.37</v>
      </c>
      <c r="F10" s="6">
        <v>8888.37</v>
      </c>
      <c r="G10" s="6">
        <v>8888.37</v>
      </c>
      <c r="H10" s="6">
        <v>8888.37</v>
      </c>
      <c r="I10" s="6">
        <v>8888.37</v>
      </c>
      <c r="J10" s="6">
        <v>8888.37</v>
      </c>
      <c r="K10" s="6">
        <v>8888.37</v>
      </c>
      <c r="L10" s="6">
        <v>8888.37</v>
      </c>
      <c r="M10" s="6">
        <v>8888.37</v>
      </c>
      <c r="N10" s="6">
        <v>8888.37</v>
      </c>
      <c r="O10" s="14">
        <v>8889.05</v>
      </c>
      <c r="P10" s="6">
        <v>8889.05</v>
      </c>
      <c r="Q10" s="6">
        <f t="shared" si="0"/>
        <v>0.031</v>
      </c>
      <c r="R10" s="6">
        <v>5</v>
      </c>
      <c r="S10" s="6">
        <f t="shared" si="3"/>
        <v>20907</v>
      </c>
      <c r="T10" s="45">
        <f t="shared" si="4"/>
        <v>104537</v>
      </c>
      <c r="U10" s="3">
        <f t="shared" si="5"/>
        <v>104536</v>
      </c>
      <c r="V10" s="6">
        <f t="shared" si="6"/>
        <v>70813</v>
      </c>
      <c r="W10" s="6">
        <f t="shared" si="7"/>
        <v>14346</v>
      </c>
      <c r="X10" s="6">
        <f t="shared" si="8"/>
        <v>14793</v>
      </c>
      <c r="Y10" s="6">
        <f t="shared" si="9"/>
        <v>234</v>
      </c>
      <c r="Z10" s="6">
        <f t="shared" si="10"/>
        <v>3485</v>
      </c>
      <c r="AA10" s="6">
        <f t="shared" si="11"/>
        <v>167</v>
      </c>
      <c r="AB10" s="6">
        <f t="shared" si="12"/>
        <v>0</v>
      </c>
      <c r="AC10" s="6">
        <f t="shared" si="13"/>
        <v>579</v>
      </c>
      <c r="AD10" s="6">
        <f t="shared" si="14"/>
        <v>0</v>
      </c>
      <c r="AE10" s="6">
        <f t="shared" si="15"/>
        <v>0</v>
      </c>
      <c r="AF10" s="6">
        <f t="shared" si="16"/>
        <v>119</v>
      </c>
    </row>
    <row r="11" spans="1:32" ht="12.75">
      <c r="A11" s="10">
        <f t="shared" si="1"/>
        <v>6</v>
      </c>
      <c r="B11" s="11" t="s">
        <v>16</v>
      </c>
      <c r="C11" s="12" t="s">
        <v>17</v>
      </c>
      <c r="D11" s="85">
        <f t="shared" si="2"/>
        <v>30750.93</v>
      </c>
      <c r="E11" s="6">
        <v>30749.52</v>
      </c>
      <c r="F11" s="6">
        <v>30749.32</v>
      </c>
      <c r="G11" s="6">
        <v>30747.52</v>
      </c>
      <c r="H11" s="6">
        <v>30747.52</v>
      </c>
      <c r="I11" s="6">
        <v>30747.52</v>
      </c>
      <c r="J11" s="6">
        <v>30747.52</v>
      </c>
      <c r="K11" s="6">
        <v>30748.42</v>
      </c>
      <c r="L11" s="6">
        <v>30755.12</v>
      </c>
      <c r="M11" s="6">
        <v>30755.12</v>
      </c>
      <c r="N11" s="6">
        <v>30755.12</v>
      </c>
      <c r="O11" s="14">
        <v>30754.22</v>
      </c>
      <c r="P11" s="6">
        <v>30754.22</v>
      </c>
      <c r="Q11" s="6">
        <f t="shared" si="0"/>
        <v>0.106</v>
      </c>
      <c r="R11" s="6">
        <v>12</v>
      </c>
      <c r="S11" s="6">
        <f t="shared" si="3"/>
        <v>29787</v>
      </c>
      <c r="T11" s="45">
        <f t="shared" si="4"/>
        <v>357448</v>
      </c>
      <c r="U11" s="82">
        <f t="shared" si="5"/>
        <v>357448</v>
      </c>
      <c r="V11" s="6">
        <f t="shared" si="6"/>
        <v>242135</v>
      </c>
      <c r="W11" s="6">
        <f t="shared" si="7"/>
        <v>49055</v>
      </c>
      <c r="X11" s="6">
        <f t="shared" si="8"/>
        <v>50581</v>
      </c>
      <c r="Y11" s="6">
        <f t="shared" si="9"/>
        <v>801</v>
      </c>
      <c r="Z11" s="6">
        <f t="shared" si="10"/>
        <v>11917</v>
      </c>
      <c r="AA11" s="6">
        <f t="shared" si="11"/>
        <v>571</v>
      </c>
      <c r="AB11" s="6">
        <f t="shared" si="12"/>
        <v>0</v>
      </c>
      <c r="AC11" s="6">
        <f t="shared" si="13"/>
        <v>1981</v>
      </c>
      <c r="AD11" s="6">
        <f t="shared" si="14"/>
        <v>0</v>
      </c>
      <c r="AE11" s="6">
        <f t="shared" si="15"/>
        <v>0</v>
      </c>
      <c r="AF11" s="6">
        <f t="shared" si="16"/>
        <v>407</v>
      </c>
    </row>
    <row r="12" spans="1:32" ht="18" customHeight="1">
      <c r="A12" s="10">
        <f t="shared" si="1"/>
        <v>7</v>
      </c>
      <c r="B12" s="11" t="s">
        <v>18</v>
      </c>
      <c r="C12" s="12" t="s">
        <v>19</v>
      </c>
      <c r="D12" s="85">
        <f t="shared" si="2"/>
        <v>7356.85</v>
      </c>
      <c r="E12" s="6">
        <v>7356.8</v>
      </c>
      <c r="F12" s="6">
        <v>7356.8</v>
      </c>
      <c r="G12" s="6">
        <v>7356.8</v>
      </c>
      <c r="H12" s="6">
        <v>7356.8</v>
      </c>
      <c r="I12" s="6">
        <v>7356.8</v>
      </c>
      <c r="J12" s="6">
        <v>7356.8</v>
      </c>
      <c r="K12" s="6">
        <v>7356.8</v>
      </c>
      <c r="L12" s="6">
        <v>7357</v>
      </c>
      <c r="M12" s="6">
        <v>7356.9</v>
      </c>
      <c r="N12" s="6">
        <v>7356.9</v>
      </c>
      <c r="O12" s="14">
        <v>7356.9</v>
      </c>
      <c r="P12" s="6">
        <v>7356.9</v>
      </c>
      <c r="Q12" s="6">
        <f t="shared" si="0"/>
        <v>0.025</v>
      </c>
      <c r="R12" s="6">
        <v>2</v>
      </c>
      <c r="S12" s="6">
        <f t="shared" si="3"/>
        <v>42153</v>
      </c>
      <c r="T12" s="45">
        <f t="shared" si="4"/>
        <v>84304</v>
      </c>
      <c r="U12" s="3">
        <f t="shared" si="5"/>
        <v>84306</v>
      </c>
      <c r="V12" s="6">
        <f t="shared" si="6"/>
        <v>57108</v>
      </c>
      <c r="W12" s="6">
        <f t="shared" si="7"/>
        <v>11570</v>
      </c>
      <c r="X12" s="6">
        <f t="shared" si="8"/>
        <v>11930</v>
      </c>
      <c r="Y12" s="6">
        <f t="shared" si="9"/>
        <v>189</v>
      </c>
      <c r="Z12" s="6">
        <f t="shared" si="10"/>
        <v>2811</v>
      </c>
      <c r="AA12" s="6">
        <f t="shared" si="11"/>
        <v>135</v>
      </c>
      <c r="AB12" s="6">
        <f t="shared" si="12"/>
        <v>0</v>
      </c>
      <c r="AC12" s="6">
        <f t="shared" si="13"/>
        <v>467</v>
      </c>
      <c r="AD12" s="6">
        <f t="shared" si="14"/>
        <v>0</v>
      </c>
      <c r="AE12" s="6">
        <f t="shared" si="15"/>
        <v>0</v>
      </c>
      <c r="AF12" s="6">
        <f t="shared" si="16"/>
        <v>96</v>
      </c>
    </row>
    <row r="13" spans="1:32" ht="16.5" customHeight="1">
      <c r="A13" s="10">
        <f t="shared" si="1"/>
        <v>8</v>
      </c>
      <c r="B13" s="11" t="s">
        <v>20</v>
      </c>
      <c r="C13" s="12" t="s">
        <v>21</v>
      </c>
      <c r="D13" s="85">
        <f t="shared" si="2"/>
        <v>8582.08</v>
      </c>
      <c r="E13" s="6">
        <v>8582.08</v>
      </c>
      <c r="F13" s="6">
        <v>8582.08</v>
      </c>
      <c r="G13" s="6">
        <v>8582.08</v>
      </c>
      <c r="H13" s="6">
        <v>8582.08</v>
      </c>
      <c r="I13" s="6">
        <v>8582.08</v>
      </c>
      <c r="J13" s="6">
        <v>8582.08</v>
      </c>
      <c r="K13" s="6">
        <v>8582.08</v>
      </c>
      <c r="L13" s="6">
        <v>8582.08</v>
      </c>
      <c r="M13" s="6">
        <v>8582.08</v>
      </c>
      <c r="N13" s="6">
        <v>8582.08</v>
      </c>
      <c r="O13" s="14">
        <v>8582.08</v>
      </c>
      <c r="P13" s="6">
        <v>8582.08</v>
      </c>
      <c r="Q13" s="6">
        <f t="shared" si="0"/>
        <v>0.03</v>
      </c>
      <c r="R13" s="6">
        <v>5</v>
      </c>
      <c r="S13" s="6">
        <f t="shared" si="3"/>
        <v>20233</v>
      </c>
      <c r="T13" s="45">
        <f t="shared" si="4"/>
        <v>101165</v>
      </c>
      <c r="U13" s="3">
        <f t="shared" si="5"/>
        <v>101167</v>
      </c>
      <c r="V13" s="6">
        <f t="shared" si="6"/>
        <v>68529</v>
      </c>
      <c r="W13" s="6">
        <f t="shared" si="7"/>
        <v>13884</v>
      </c>
      <c r="X13" s="6">
        <f t="shared" si="8"/>
        <v>14316</v>
      </c>
      <c r="Y13" s="6">
        <f t="shared" si="9"/>
        <v>227</v>
      </c>
      <c r="Z13" s="6">
        <f t="shared" si="10"/>
        <v>3373</v>
      </c>
      <c r="AA13" s="6">
        <f t="shared" si="11"/>
        <v>162</v>
      </c>
      <c r="AB13" s="6">
        <f t="shared" si="12"/>
        <v>0</v>
      </c>
      <c r="AC13" s="6">
        <f t="shared" si="13"/>
        <v>561</v>
      </c>
      <c r="AD13" s="6">
        <f t="shared" si="14"/>
        <v>0</v>
      </c>
      <c r="AE13" s="6">
        <f t="shared" si="15"/>
        <v>0</v>
      </c>
      <c r="AF13" s="6">
        <f t="shared" si="16"/>
        <v>115</v>
      </c>
    </row>
    <row r="14" spans="1:32" ht="12.75">
      <c r="A14" s="10">
        <f t="shared" si="1"/>
        <v>9</v>
      </c>
      <c r="B14" s="11" t="s">
        <v>22</v>
      </c>
      <c r="C14" s="12" t="s">
        <v>23</v>
      </c>
      <c r="D14" s="85">
        <f t="shared" si="2"/>
        <v>7098.9</v>
      </c>
      <c r="E14" s="6">
        <v>7098.9</v>
      </c>
      <c r="F14" s="6">
        <v>7098.9</v>
      </c>
      <c r="G14" s="6">
        <v>7098.9</v>
      </c>
      <c r="H14" s="6">
        <v>7098.9</v>
      </c>
      <c r="I14" s="6">
        <v>7098.9</v>
      </c>
      <c r="J14" s="6">
        <v>7098.9</v>
      </c>
      <c r="K14" s="6">
        <v>7098.9</v>
      </c>
      <c r="L14" s="6">
        <v>7098.9</v>
      </c>
      <c r="M14" s="6">
        <v>7098.9</v>
      </c>
      <c r="N14" s="6">
        <v>7098.9</v>
      </c>
      <c r="O14" s="14">
        <v>7098.9</v>
      </c>
      <c r="P14" s="6">
        <v>7098.9</v>
      </c>
      <c r="Q14" s="6">
        <f t="shared" si="0"/>
        <v>0.025</v>
      </c>
      <c r="R14" s="6">
        <v>4</v>
      </c>
      <c r="S14" s="6">
        <f t="shared" si="3"/>
        <v>21077</v>
      </c>
      <c r="T14" s="45">
        <f t="shared" si="4"/>
        <v>84304</v>
      </c>
      <c r="U14" s="3">
        <f t="shared" si="5"/>
        <v>84306</v>
      </c>
      <c r="V14" s="6">
        <f t="shared" si="6"/>
        <v>57108</v>
      </c>
      <c r="W14" s="6">
        <f t="shared" si="7"/>
        <v>11570</v>
      </c>
      <c r="X14" s="6">
        <f t="shared" si="8"/>
        <v>11930</v>
      </c>
      <c r="Y14" s="6">
        <f t="shared" si="9"/>
        <v>189</v>
      </c>
      <c r="Z14" s="6">
        <f t="shared" si="10"/>
        <v>2811</v>
      </c>
      <c r="AA14" s="6">
        <f t="shared" si="11"/>
        <v>135</v>
      </c>
      <c r="AB14" s="6">
        <f t="shared" si="12"/>
        <v>0</v>
      </c>
      <c r="AC14" s="6">
        <f t="shared" si="13"/>
        <v>467</v>
      </c>
      <c r="AD14" s="6">
        <f t="shared" si="14"/>
        <v>0</v>
      </c>
      <c r="AE14" s="6">
        <f t="shared" si="15"/>
        <v>0</v>
      </c>
      <c r="AF14" s="6">
        <f t="shared" si="16"/>
        <v>96</v>
      </c>
    </row>
    <row r="15" spans="1:32" ht="12.75">
      <c r="A15" s="10">
        <f t="shared" si="1"/>
        <v>10</v>
      </c>
      <c r="B15" s="11" t="s">
        <v>24</v>
      </c>
      <c r="C15" s="12" t="s">
        <v>25</v>
      </c>
      <c r="D15" s="85">
        <f t="shared" si="2"/>
        <v>3904.1</v>
      </c>
      <c r="E15" s="6">
        <v>3904.1</v>
      </c>
      <c r="F15" s="6">
        <v>3904.1</v>
      </c>
      <c r="G15" s="6">
        <v>3904.1</v>
      </c>
      <c r="H15" s="6">
        <v>3904.1</v>
      </c>
      <c r="I15" s="6">
        <v>3904.1</v>
      </c>
      <c r="J15" s="6">
        <v>3904.1</v>
      </c>
      <c r="K15" s="6">
        <v>3904.1</v>
      </c>
      <c r="L15" s="6">
        <v>3904.1</v>
      </c>
      <c r="M15" s="6">
        <v>3904.1</v>
      </c>
      <c r="N15" s="6">
        <v>3904.1</v>
      </c>
      <c r="O15" s="14">
        <v>3904.1</v>
      </c>
      <c r="P15" s="6">
        <v>3904.1</v>
      </c>
      <c r="Q15" s="6">
        <f t="shared" si="0"/>
        <v>0.014</v>
      </c>
      <c r="R15" s="6">
        <v>1</v>
      </c>
      <c r="S15" s="6">
        <f t="shared" si="3"/>
        <v>47211</v>
      </c>
      <c r="T15" s="45">
        <f t="shared" si="4"/>
        <v>47210</v>
      </c>
      <c r="U15" s="3">
        <f t="shared" si="5"/>
        <v>47211</v>
      </c>
      <c r="V15" s="6">
        <f t="shared" si="6"/>
        <v>31980</v>
      </c>
      <c r="W15" s="6">
        <f t="shared" si="7"/>
        <v>6479</v>
      </c>
      <c r="X15" s="6">
        <f t="shared" si="8"/>
        <v>6681</v>
      </c>
      <c r="Y15" s="6">
        <f t="shared" si="9"/>
        <v>106</v>
      </c>
      <c r="Z15" s="6">
        <f t="shared" si="10"/>
        <v>1574</v>
      </c>
      <c r="AA15" s="6">
        <f t="shared" si="11"/>
        <v>75</v>
      </c>
      <c r="AB15" s="6">
        <f t="shared" si="12"/>
        <v>0</v>
      </c>
      <c r="AC15" s="6">
        <f t="shared" si="13"/>
        <v>262</v>
      </c>
      <c r="AD15" s="6">
        <f t="shared" si="14"/>
        <v>0</v>
      </c>
      <c r="AE15" s="6">
        <f t="shared" si="15"/>
        <v>0</v>
      </c>
      <c r="AF15" s="6">
        <f t="shared" si="16"/>
        <v>54</v>
      </c>
    </row>
    <row r="16" spans="1:32" ht="12.75">
      <c r="A16" s="10">
        <f t="shared" si="1"/>
        <v>11</v>
      </c>
      <c r="B16" s="11" t="s">
        <v>26</v>
      </c>
      <c r="C16" s="12" t="s">
        <v>27</v>
      </c>
      <c r="D16" s="85">
        <f t="shared" si="2"/>
        <v>14396.46</v>
      </c>
      <c r="E16" s="6">
        <v>14396.88</v>
      </c>
      <c r="F16" s="6">
        <v>14396.88</v>
      </c>
      <c r="G16" s="6">
        <v>14396.88</v>
      </c>
      <c r="H16" s="6">
        <v>14396.88</v>
      </c>
      <c r="I16" s="6">
        <v>14396.88</v>
      </c>
      <c r="J16" s="6">
        <v>14396.88</v>
      </c>
      <c r="K16" s="6">
        <v>14396.88</v>
      </c>
      <c r="L16" s="6">
        <v>14395.88</v>
      </c>
      <c r="M16" s="6">
        <v>14395.88</v>
      </c>
      <c r="N16" s="6">
        <v>14395.88</v>
      </c>
      <c r="O16" s="14">
        <v>14395.88</v>
      </c>
      <c r="P16" s="6">
        <v>14395.88</v>
      </c>
      <c r="Q16" s="6">
        <f t="shared" si="0"/>
        <v>0.05</v>
      </c>
      <c r="R16" s="6">
        <v>8</v>
      </c>
      <c r="S16" s="6">
        <f t="shared" si="3"/>
        <v>21076</v>
      </c>
      <c r="T16" s="45">
        <f t="shared" si="4"/>
        <v>168608</v>
      </c>
      <c r="U16" s="3">
        <f t="shared" si="5"/>
        <v>168607</v>
      </c>
      <c r="V16" s="6">
        <f t="shared" si="6"/>
        <v>114215</v>
      </c>
      <c r="W16" s="6">
        <f t="shared" si="7"/>
        <v>23139</v>
      </c>
      <c r="X16" s="6">
        <f t="shared" si="8"/>
        <v>23859</v>
      </c>
      <c r="Y16" s="6">
        <f t="shared" si="9"/>
        <v>378</v>
      </c>
      <c r="Z16" s="6">
        <f t="shared" si="10"/>
        <v>5621</v>
      </c>
      <c r="AA16" s="6">
        <f t="shared" si="11"/>
        <v>269</v>
      </c>
      <c r="AB16" s="6">
        <f t="shared" si="12"/>
        <v>0</v>
      </c>
      <c r="AC16" s="6">
        <f t="shared" si="13"/>
        <v>934</v>
      </c>
      <c r="AD16" s="6">
        <f t="shared" si="14"/>
        <v>0</v>
      </c>
      <c r="AE16" s="6">
        <f t="shared" si="15"/>
        <v>0</v>
      </c>
      <c r="AF16" s="6">
        <f t="shared" si="16"/>
        <v>192</v>
      </c>
    </row>
    <row r="17" spans="1:32" ht="14.25" customHeight="1">
      <c r="A17" s="10">
        <f>A16+1</f>
        <v>12</v>
      </c>
      <c r="B17" s="11" t="s">
        <v>28</v>
      </c>
      <c r="C17" s="13" t="s">
        <v>29</v>
      </c>
      <c r="D17" s="85">
        <f t="shared" si="2"/>
        <v>25896.25</v>
      </c>
      <c r="E17" s="6">
        <v>25894.83</v>
      </c>
      <c r="F17" s="6">
        <v>25896.13</v>
      </c>
      <c r="G17" s="6">
        <v>25896.13</v>
      </c>
      <c r="H17" s="6">
        <v>25896.13</v>
      </c>
      <c r="I17" s="6">
        <v>25896.13</v>
      </c>
      <c r="J17" s="6">
        <v>25896.13</v>
      </c>
      <c r="K17" s="6">
        <v>25896.53</v>
      </c>
      <c r="L17" s="6">
        <v>25896.53</v>
      </c>
      <c r="M17" s="6">
        <v>25896.53</v>
      </c>
      <c r="N17" s="6">
        <v>25896.53</v>
      </c>
      <c r="O17" s="14">
        <v>25896.53</v>
      </c>
      <c r="P17" s="6">
        <v>25896.83</v>
      </c>
      <c r="Q17" s="6">
        <f t="shared" si="0"/>
        <v>0.09</v>
      </c>
      <c r="R17" s="6">
        <v>12</v>
      </c>
      <c r="S17" s="6">
        <f t="shared" si="3"/>
        <v>25291</v>
      </c>
      <c r="T17" s="45">
        <f t="shared" si="4"/>
        <v>303494</v>
      </c>
      <c r="U17" s="82">
        <f t="shared" si="5"/>
        <v>303495</v>
      </c>
      <c r="V17" s="6">
        <f t="shared" si="6"/>
        <v>205587</v>
      </c>
      <c r="W17" s="6">
        <f t="shared" si="7"/>
        <v>41651</v>
      </c>
      <c r="X17" s="6">
        <f t="shared" si="8"/>
        <v>42947</v>
      </c>
      <c r="Y17" s="6">
        <f t="shared" si="9"/>
        <v>680</v>
      </c>
      <c r="Z17" s="6">
        <f t="shared" si="10"/>
        <v>10118</v>
      </c>
      <c r="AA17" s="6">
        <f t="shared" si="11"/>
        <v>485</v>
      </c>
      <c r="AB17" s="6">
        <f t="shared" si="12"/>
        <v>0</v>
      </c>
      <c r="AC17" s="6">
        <f t="shared" si="13"/>
        <v>1682</v>
      </c>
      <c r="AD17" s="6">
        <f t="shared" si="14"/>
        <v>0</v>
      </c>
      <c r="AE17" s="6">
        <f t="shared" si="15"/>
        <v>0</v>
      </c>
      <c r="AF17" s="6">
        <f t="shared" si="16"/>
        <v>345</v>
      </c>
    </row>
    <row r="18" spans="1:32" ht="14.25" customHeight="1">
      <c r="A18" s="10">
        <f>A17+1</f>
        <v>13</v>
      </c>
      <c r="B18" s="11" t="s">
        <v>30</v>
      </c>
      <c r="C18" s="12" t="s">
        <v>31</v>
      </c>
      <c r="D18" s="85">
        <f t="shared" si="2"/>
        <v>8504.4</v>
      </c>
      <c r="E18" s="6">
        <v>8504.4</v>
      </c>
      <c r="F18" s="6">
        <v>8504.4</v>
      </c>
      <c r="G18" s="6">
        <v>8504.4</v>
      </c>
      <c r="H18" s="6">
        <v>8504.4</v>
      </c>
      <c r="I18" s="6">
        <v>8504.4</v>
      </c>
      <c r="J18" s="6">
        <v>8504.4</v>
      </c>
      <c r="K18" s="6">
        <v>8504.4</v>
      </c>
      <c r="L18" s="6">
        <v>8504.4</v>
      </c>
      <c r="M18" s="6">
        <v>8504.4</v>
      </c>
      <c r="N18" s="6">
        <v>8504.4</v>
      </c>
      <c r="O18" s="14">
        <v>8504.4</v>
      </c>
      <c r="P18" s="6">
        <v>8504.4</v>
      </c>
      <c r="Q18" s="6">
        <f t="shared" si="0"/>
        <v>0.029</v>
      </c>
      <c r="R18" s="6">
        <v>2</v>
      </c>
      <c r="S18" s="6">
        <f t="shared" si="3"/>
        <v>48896</v>
      </c>
      <c r="T18" s="45">
        <f t="shared" si="4"/>
        <v>97792</v>
      </c>
      <c r="U18" s="3">
        <f t="shared" si="5"/>
        <v>97791</v>
      </c>
      <c r="V18" s="6">
        <f t="shared" si="6"/>
        <v>66244</v>
      </c>
      <c r="W18" s="6">
        <f t="shared" si="7"/>
        <v>13421</v>
      </c>
      <c r="X18" s="6">
        <f t="shared" si="8"/>
        <v>13838</v>
      </c>
      <c r="Y18" s="6">
        <f t="shared" si="9"/>
        <v>219</v>
      </c>
      <c r="Z18" s="6">
        <f t="shared" si="10"/>
        <v>3260</v>
      </c>
      <c r="AA18" s="6">
        <f t="shared" si="11"/>
        <v>156</v>
      </c>
      <c r="AB18" s="6">
        <f t="shared" si="12"/>
        <v>0</v>
      </c>
      <c r="AC18" s="6">
        <f t="shared" si="13"/>
        <v>542</v>
      </c>
      <c r="AD18" s="6">
        <f t="shared" si="14"/>
        <v>0</v>
      </c>
      <c r="AE18" s="6">
        <f t="shared" si="15"/>
        <v>0</v>
      </c>
      <c r="AF18" s="6">
        <f t="shared" si="16"/>
        <v>111</v>
      </c>
    </row>
    <row r="19" spans="1:32" ht="12.75">
      <c r="A19" s="10">
        <f aca="true" t="shared" si="17" ref="A19:A27">A18+1</f>
        <v>14</v>
      </c>
      <c r="B19" s="11" t="s">
        <v>32</v>
      </c>
      <c r="C19" s="12" t="s">
        <v>33</v>
      </c>
      <c r="D19" s="85">
        <f t="shared" si="2"/>
        <v>8800.5</v>
      </c>
      <c r="E19" s="6">
        <v>8800.5</v>
      </c>
      <c r="F19" s="6">
        <v>8800.5</v>
      </c>
      <c r="G19" s="6">
        <v>8800.5</v>
      </c>
      <c r="H19" s="6">
        <v>8800.5</v>
      </c>
      <c r="I19" s="6">
        <v>8800.5</v>
      </c>
      <c r="J19" s="6">
        <v>8800.5</v>
      </c>
      <c r="K19" s="6">
        <v>8800.5</v>
      </c>
      <c r="L19" s="6">
        <v>8800.5</v>
      </c>
      <c r="M19" s="6">
        <v>8800.5</v>
      </c>
      <c r="N19" s="6">
        <v>8800.5</v>
      </c>
      <c r="O19" s="14">
        <v>8800.5</v>
      </c>
      <c r="P19" s="6">
        <v>8800.5</v>
      </c>
      <c r="Q19" s="6">
        <f t="shared" si="0"/>
        <v>0.03</v>
      </c>
      <c r="R19" s="6">
        <v>5</v>
      </c>
      <c r="S19" s="6">
        <f t="shared" si="3"/>
        <v>20233</v>
      </c>
      <c r="T19" s="45">
        <f t="shared" si="4"/>
        <v>101165</v>
      </c>
      <c r="U19" s="3">
        <f t="shared" si="5"/>
        <v>101167</v>
      </c>
      <c r="V19" s="6">
        <f t="shared" si="6"/>
        <v>68529</v>
      </c>
      <c r="W19" s="6">
        <f t="shared" si="7"/>
        <v>13884</v>
      </c>
      <c r="X19" s="6">
        <f t="shared" si="8"/>
        <v>14316</v>
      </c>
      <c r="Y19" s="6">
        <f t="shared" si="9"/>
        <v>227</v>
      </c>
      <c r="Z19" s="6">
        <f t="shared" si="10"/>
        <v>3373</v>
      </c>
      <c r="AA19" s="6">
        <f t="shared" si="11"/>
        <v>162</v>
      </c>
      <c r="AB19" s="6">
        <f t="shared" si="12"/>
        <v>0</v>
      </c>
      <c r="AC19" s="6">
        <f t="shared" si="13"/>
        <v>561</v>
      </c>
      <c r="AD19" s="6">
        <f t="shared" si="14"/>
        <v>0</v>
      </c>
      <c r="AE19" s="6">
        <f t="shared" si="15"/>
        <v>0</v>
      </c>
      <c r="AF19" s="6">
        <f t="shared" si="16"/>
        <v>115</v>
      </c>
    </row>
    <row r="20" spans="1:32" ht="12.75">
      <c r="A20" s="10">
        <f t="shared" si="17"/>
        <v>15</v>
      </c>
      <c r="B20" s="11" t="s">
        <v>34</v>
      </c>
      <c r="C20" s="12" t="s">
        <v>35</v>
      </c>
      <c r="D20" s="85">
        <f t="shared" si="2"/>
        <v>6890.93</v>
      </c>
      <c r="E20" s="6">
        <v>6890.93</v>
      </c>
      <c r="F20" s="6">
        <v>6890.93</v>
      </c>
      <c r="G20" s="6">
        <v>6890.93</v>
      </c>
      <c r="H20" s="6">
        <v>6890.93</v>
      </c>
      <c r="I20" s="6">
        <v>6890.93</v>
      </c>
      <c r="J20" s="6">
        <v>6890.93</v>
      </c>
      <c r="K20" s="6">
        <v>6890.93</v>
      </c>
      <c r="L20" s="6">
        <v>6890.93</v>
      </c>
      <c r="M20" s="6">
        <v>6890.93</v>
      </c>
      <c r="N20" s="6">
        <v>6890.93</v>
      </c>
      <c r="O20" s="14">
        <v>6890.93</v>
      </c>
      <c r="P20" s="6">
        <v>6890.93</v>
      </c>
      <c r="Q20" s="6">
        <f t="shared" si="0"/>
        <v>0.024</v>
      </c>
      <c r="R20" s="6">
        <v>4</v>
      </c>
      <c r="S20" s="6">
        <f t="shared" si="3"/>
        <v>20233</v>
      </c>
      <c r="T20" s="45">
        <f t="shared" si="4"/>
        <v>80932</v>
      </c>
      <c r="U20" s="3">
        <f t="shared" si="5"/>
        <v>80930</v>
      </c>
      <c r="V20" s="6">
        <f t="shared" si="6"/>
        <v>54823</v>
      </c>
      <c r="W20" s="6">
        <f t="shared" si="7"/>
        <v>11107</v>
      </c>
      <c r="X20" s="6">
        <f t="shared" si="8"/>
        <v>11452</v>
      </c>
      <c r="Y20" s="6">
        <f t="shared" si="9"/>
        <v>181</v>
      </c>
      <c r="Z20" s="6">
        <f t="shared" si="10"/>
        <v>2698</v>
      </c>
      <c r="AA20" s="6">
        <f t="shared" si="11"/>
        <v>129</v>
      </c>
      <c r="AB20" s="6">
        <f t="shared" si="12"/>
        <v>0</v>
      </c>
      <c r="AC20" s="6">
        <f t="shared" si="13"/>
        <v>448</v>
      </c>
      <c r="AD20" s="6">
        <f t="shared" si="14"/>
        <v>0</v>
      </c>
      <c r="AE20" s="6">
        <f t="shared" si="15"/>
        <v>0</v>
      </c>
      <c r="AF20" s="6">
        <f t="shared" si="16"/>
        <v>92</v>
      </c>
    </row>
    <row r="21" spans="1:32" ht="12.75">
      <c r="A21" s="10">
        <f t="shared" si="17"/>
        <v>16</v>
      </c>
      <c r="B21" s="11" t="s">
        <v>36</v>
      </c>
      <c r="C21" s="12" t="s">
        <v>37</v>
      </c>
      <c r="D21" s="85">
        <f t="shared" si="2"/>
        <v>3852.65</v>
      </c>
      <c r="E21" s="6">
        <v>3852.56</v>
      </c>
      <c r="F21" s="6">
        <v>3852.56</v>
      </c>
      <c r="G21" s="6">
        <v>3852.56</v>
      </c>
      <c r="H21" s="6">
        <v>3852.56</v>
      </c>
      <c r="I21" s="6">
        <v>3852.56</v>
      </c>
      <c r="J21" s="6">
        <v>3852.56</v>
      </c>
      <c r="K21" s="6">
        <v>3852.56</v>
      </c>
      <c r="L21" s="6">
        <v>3852.56</v>
      </c>
      <c r="M21" s="6">
        <v>3852.82</v>
      </c>
      <c r="N21" s="6">
        <v>3852.82</v>
      </c>
      <c r="O21" s="14">
        <v>3852.82</v>
      </c>
      <c r="P21" s="6">
        <v>3852.82</v>
      </c>
      <c r="Q21" s="6">
        <f t="shared" si="0"/>
        <v>0.013</v>
      </c>
      <c r="R21" s="6">
        <v>1</v>
      </c>
      <c r="S21" s="6">
        <f t="shared" si="3"/>
        <v>43837</v>
      </c>
      <c r="T21" s="45">
        <f t="shared" si="4"/>
        <v>43838</v>
      </c>
      <c r="U21" s="3">
        <f t="shared" si="5"/>
        <v>43837</v>
      </c>
      <c r="V21" s="6">
        <f t="shared" si="6"/>
        <v>29696</v>
      </c>
      <c r="W21" s="6">
        <f t="shared" si="7"/>
        <v>6016</v>
      </c>
      <c r="X21" s="6">
        <f t="shared" si="8"/>
        <v>6203</v>
      </c>
      <c r="Y21" s="6">
        <f t="shared" si="9"/>
        <v>98</v>
      </c>
      <c r="Z21" s="6">
        <f t="shared" si="10"/>
        <v>1461</v>
      </c>
      <c r="AA21" s="6">
        <f t="shared" si="11"/>
        <v>70</v>
      </c>
      <c r="AB21" s="6">
        <f t="shared" si="12"/>
        <v>0</v>
      </c>
      <c r="AC21" s="6">
        <f t="shared" si="13"/>
        <v>243</v>
      </c>
      <c r="AD21" s="6">
        <f t="shared" si="14"/>
        <v>0</v>
      </c>
      <c r="AE21" s="6">
        <f t="shared" si="15"/>
        <v>0</v>
      </c>
      <c r="AF21" s="6">
        <f t="shared" si="16"/>
        <v>50</v>
      </c>
    </row>
    <row r="22" spans="1:32" ht="15" customHeight="1">
      <c r="A22" s="10">
        <f t="shared" si="17"/>
        <v>17</v>
      </c>
      <c r="B22" s="11" t="s">
        <v>38</v>
      </c>
      <c r="C22" s="12" t="s">
        <v>39</v>
      </c>
      <c r="D22" s="85">
        <f t="shared" si="2"/>
        <v>14342.56</v>
      </c>
      <c r="E22" s="6">
        <v>14342.56</v>
      </c>
      <c r="F22" s="6">
        <v>14342.56</v>
      </c>
      <c r="G22" s="6">
        <v>14342.56</v>
      </c>
      <c r="H22" s="6">
        <v>14342.56</v>
      </c>
      <c r="I22" s="6">
        <v>14342.56</v>
      </c>
      <c r="J22" s="6">
        <v>14342.56</v>
      </c>
      <c r="K22" s="6">
        <v>14342.56</v>
      </c>
      <c r="L22" s="6">
        <v>14342.56</v>
      </c>
      <c r="M22" s="6">
        <v>14342.56</v>
      </c>
      <c r="N22" s="6">
        <v>14342.56</v>
      </c>
      <c r="O22" s="14">
        <v>14342.56</v>
      </c>
      <c r="P22" s="6">
        <v>14342.56</v>
      </c>
      <c r="Q22" s="6">
        <f t="shared" si="0"/>
        <v>0.05</v>
      </c>
      <c r="R22" s="6">
        <v>8</v>
      </c>
      <c r="S22" s="6">
        <f t="shared" si="3"/>
        <v>21075</v>
      </c>
      <c r="T22" s="45">
        <f t="shared" si="4"/>
        <v>168608</v>
      </c>
      <c r="U22" s="3">
        <f t="shared" si="5"/>
        <v>168603</v>
      </c>
      <c r="V22" s="60">
        <f>ROUND(($V$5/$U$5*T22),0)-2-2</f>
        <v>114211</v>
      </c>
      <c r="W22" s="6">
        <f t="shared" si="7"/>
        <v>23139</v>
      </c>
      <c r="X22" s="6">
        <f t="shared" si="8"/>
        <v>23859</v>
      </c>
      <c r="Y22" s="6">
        <f t="shared" si="9"/>
        <v>378</v>
      </c>
      <c r="Z22" s="6">
        <f t="shared" si="10"/>
        <v>5621</v>
      </c>
      <c r="AA22" s="6">
        <f t="shared" si="11"/>
        <v>269</v>
      </c>
      <c r="AB22" s="6">
        <f t="shared" si="12"/>
        <v>0</v>
      </c>
      <c r="AC22" s="6">
        <f t="shared" si="13"/>
        <v>934</v>
      </c>
      <c r="AD22" s="6">
        <f t="shared" si="14"/>
        <v>0</v>
      </c>
      <c r="AE22" s="6">
        <f t="shared" si="15"/>
        <v>0</v>
      </c>
      <c r="AF22" s="6">
        <f t="shared" si="16"/>
        <v>192</v>
      </c>
    </row>
    <row r="23" spans="1:32" ht="14.25" customHeight="1">
      <c r="A23" s="10">
        <f t="shared" si="17"/>
        <v>18</v>
      </c>
      <c r="B23" s="11" t="s">
        <v>40</v>
      </c>
      <c r="C23" s="12" t="s">
        <v>41</v>
      </c>
      <c r="D23" s="85">
        <f t="shared" si="2"/>
        <v>8507.19</v>
      </c>
      <c r="E23" s="6">
        <v>8506.86</v>
      </c>
      <c r="F23" s="6">
        <v>8506.86</v>
      </c>
      <c r="G23" s="6">
        <v>8507.26</v>
      </c>
      <c r="H23" s="6">
        <v>8507.26</v>
      </c>
      <c r="I23" s="6">
        <v>8507.26</v>
      </c>
      <c r="J23" s="6">
        <v>8507.26</v>
      </c>
      <c r="K23" s="6">
        <v>8507.26</v>
      </c>
      <c r="L23" s="6">
        <v>8507.26</v>
      </c>
      <c r="M23" s="6">
        <v>8507.26</v>
      </c>
      <c r="N23" s="6">
        <v>8507.26</v>
      </c>
      <c r="O23" s="14">
        <v>8507.26</v>
      </c>
      <c r="P23" s="6">
        <v>8507.26</v>
      </c>
      <c r="Q23" s="6">
        <f t="shared" si="0"/>
        <v>0.029</v>
      </c>
      <c r="R23" s="6">
        <v>2</v>
      </c>
      <c r="S23" s="6">
        <f t="shared" si="3"/>
        <v>48896</v>
      </c>
      <c r="T23" s="45">
        <f t="shared" si="4"/>
        <v>97792</v>
      </c>
      <c r="U23" s="3">
        <f t="shared" si="5"/>
        <v>97791</v>
      </c>
      <c r="V23" s="6">
        <f t="shared" si="6"/>
        <v>66244</v>
      </c>
      <c r="W23" s="6">
        <f t="shared" si="7"/>
        <v>13421</v>
      </c>
      <c r="X23" s="6">
        <f t="shared" si="8"/>
        <v>13838</v>
      </c>
      <c r="Y23" s="6">
        <f t="shared" si="9"/>
        <v>219</v>
      </c>
      <c r="Z23" s="6">
        <f t="shared" si="10"/>
        <v>3260</v>
      </c>
      <c r="AA23" s="6">
        <f t="shared" si="11"/>
        <v>156</v>
      </c>
      <c r="AB23" s="6">
        <f t="shared" si="12"/>
        <v>0</v>
      </c>
      <c r="AC23" s="6">
        <f t="shared" si="13"/>
        <v>542</v>
      </c>
      <c r="AD23" s="6">
        <f t="shared" si="14"/>
        <v>0</v>
      </c>
      <c r="AE23" s="6">
        <f t="shared" si="15"/>
        <v>0</v>
      </c>
      <c r="AF23" s="6">
        <f t="shared" si="16"/>
        <v>111</v>
      </c>
    </row>
    <row r="24" spans="1:32" ht="15" customHeight="1">
      <c r="A24" s="10">
        <f t="shared" si="17"/>
        <v>19</v>
      </c>
      <c r="B24" s="11" t="s">
        <v>42</v>
      </c>
      <c r="C24" s="12" t="s">
        <v>43</v>
      </c>
      <c r="D24" s="85">
        <f t="shared" si="2"/>
        <v>8793.9</v>
      </c>
      <c r="E24" s="6">
        <v>8794.04</v>
      </c>
      <c r="F24" s="6">
        <v>8794.04</v>
      </c>
      <c r="G24" s="6">
        <v>8794.04</v>
      </c>
      <c r="H24" s="6">
        <v>8794.04</v>
      </c>
      <c r="I24" s="6">
        <v>8794.04</v>
      </c>
      <c r="J24" s="6">
        <v>8793.74</v>
      </c>
      <c r="K24" s="6">
        <v>8793.74</v>
      </c>
      <c r="L24" s="6">
        <v>8793.74</v>
      </c>
      <c r="M24" s="6">
        <v>8793.74</v>
      </c>
      <c r="N24" s="6">
        <v>8793.74</v>
      </c>
      <c r="O24" s="14">
        <v>8793.74</v>
      </c>
      <c r="P24" s="6">
        <v>8794.13</v>
      </c>
      <c r="Q24" s="6">
        <f t="shared" si="0"/>
        <v>0.03</v>
      </c>
      <c r="R24" s="6">
        <v>5</v>
      </c>
      <c r="S24" s="6">
        <f t="shared" si="3"/>
        <v>20233</v>
      </c>
      <c r="T24" s="45">
        <f t="shared" si="4"/>
        <v>101165</v>
      </c>
      <c r="U24" s="3">
        <f t="shared" si="5"/>
        <v>101167</v>
      </c>
      <c r="V24" s="6">
        <f t="shared" si="6"/>
        <v>68529</v>
      </c>
      <c r="W24" s="6">
        <f t="shared" si="7"/>
        <v>13884</v>
      </c>
      <c r="X24" s="6">
        <f t="shared" si="8"/>
        <v>14316</v>
      </c>
      <c r="Y24" s="6">
        <f t="shared" si="9"/>
        <v>227</v>
      </c>
      <c r="Z24" s="6">
        <f t="shared" si="10"/>
        <v>3373</v>
      </c>
      <c r="AA24" s="6">
        <f t="shared" si="11"/>
        <v>162</v>
      </c>
      <c r="AB24" s="6">
        <f t="shared" si="12"/>
        <v>0</v>
      </c>
      <c r="AC24" s="6">
        <f t="shared" si="13"/>
        <v>561</v>
      </c>
      <c r="AD24" s="6">
        <f t="shared" si="14"/>
        <v>0</v>
      </c>
      <c r="AE24" s="6">
        <f t="shared" si="15"/>
        <v>0</v>
      </c>
      <c r="AF24" s="6">
        <f t="shared" si="16"/>
        <v>115</v>
      </c>
    </row>
    <row r="25" spans="1:32" ht="12.75">
      <c r="A25" s="10">
        <f t="shared" si="17"/>
        <v>20</v>
      </c>
      <c r="B25" s="11" t="s">
        <v>44</v>
      </c>
      <c r="C25" s="12" t="s">
        <v>45</v>
      </c>
      <c r="D25" s="85">
        <f t="shared" si="2"/>
        <v>7064.6</v>
      </c>
      <c r="E25" s="6">
        <v>7064.6</v>
      </c>
      <c r="F25" s="6">
        <v>7064.6</v>
      </c>
      <c r="G25" s="6">
        <v>7064.6</v>
      </c>
      <c r="H25" s="6">
        <v>7064.6</v>
      </c>
      <c r="I25" s="6">
        <v>7064.6</v>
      </c>
      <c r="J25" s="6">
        <v>7064.6</v>
      </c>
      <c r="K25" s="6">
        <v>7064.6</v>
      </c>
      <c r="L25" s="6">
        <v>7064.6</v>
      </c>
      <c r="M25" s="6">
        <v>7064.6</v>
      </c>
      <c r="N25" s="6">
        <v>7064.6</v>
      </c>
      <c r="O25" s="14">
        <v>7064.6</v>
      </c>
      <c r="P25" s="6">
        <v>7064.6</v>
      </c>
      <c r="Q25" s="6">
        <f t="shared" si="0"/>
        <v>0.024</v>
      </c>
      <c r="R25" s="6">
        <v>4</v>
      </c>
      <c r="S25" s="6">
        <f t="shared" si="3"/>
        <v>20233</v>
      </c>
      <c r="T25" s="45">
        <f t="shared" si="4"/>
        <v>80932</v>
      </c>
      <c r="U25" s="3">
        <f t="shared" si="5"/>
        <v>80930</v>
      </c>
      <c r="V25" s="6">
        <f t="shared" si="6"/>
        <v>54823</v>
      </c>
      <c r="W25" s="6">
        <f t="shared" si="7"/>
        <v>11107</v>
      </c>
      <c r="X25" s="6">
        <f t="shared" si="8"/>
        <v>11452</v>
      </c>
      <c r="Y25" s="6">
        <f t="shared" si="9"/>
        <v>181</v>
      </c>
      <c r="Z25" s="6">
        <f t="shared" si="10"/>
        <v>2698</v>
      </c>
      <c r="AA25" s="6">
        <f t="shared" si="11"/>
        <v>129</v>
      </c>
      <c r="AB25" s="6">
        <f t="shared" si="12"/>
        <v>0</v>
      </c>
      <c r="AC25" s="6">
        <f t="shared" si="13"/>
        <v>448</v>
      </c>
      <c r="AD25" s="6">
        <f t="shared" si="14"/>
        <v>0</v>
      </c>
      <c r="AE25" s="6">
        <f t="shared" si="15"/>
        <v>0</v>
      </c>
      <c r="AF25" s="6">
        <f t="shared" si="16"/>
        <v>92</v>
      </c>
    </row>
    <row r="26" spans="1:32" ht="12.75">
      <c r="A26" s="10">
        <f t="shared" si="17"/>
        <v>21</v>
      </c>
      <c r="B26" s="11" t="s">
        <v>46</v>
      </c>
      <c r="C26" s="12" t="s">
        <v>47</v>
      </c>
      <c r="D26" s="85">
        <f t="shared" si="2"/>
        <v>3906.5</v>
      </c>
      <c r="E26" s="6">
        <v>3897.7</v>
      </c>
      <c r="F26" s="6">
        <v>3907.3</v>
      </c>
      <c r="G26" s="6">
        <v>3907.3</v>
      </c>
      <c r="H26" s="6">
        <v>3907.3</v>
      </c>
      <c r="I26" s="6">
        <v>3907.3</v>
      </c>
      <c r="J26" s="6">
        <v>3907.7</v>
      </c>
      <c r="K26" s="6">
        <v>3907.7</v>
      </c>
      <c r="L26" s="6">
        <v>3907.7</v>
      </c>
      <c r="M26" s="6">
        <v>3907</v>
      </c>
      <c r="N26" s="6">
        <v>3907</v>
      </c>
      <c r="O26" s="14">
        <v>3907</v>
      </c>
      <c r="P26" s="6">
        <v>3907</v>
      </c>
      <c r="Q26" s="6">
        <f t="shared" si="0"/>
        <v>0.014</v>
      </c>
      <c r="R26" s="6">
        <v>1</v>
      </c>
      <c r="S26" s="6">
        <f t="shared" si="3"/>
        <v>47211</v>
      </c>
      <c r="T26" s="45">
        <f t="shared" si="4"/>
        <v>47210</v>
      </c>
      <c r="U26" s="3">
        <f t="shared" si="5"/>
        <v>47211</v>
      </c>
      <c r="V26" s="6">
        <f t="shared" si="6"/>
        <v>31980</v>
      </c>
      <c r="W26" s="6">
        <f t="shared" si="7"/>
        <v>6479</v>
      </c>
      <c r="X26" s="6">
        <f t="shared" si="8"/>
        <v>6681</v>
      </c>
      <c r="Y26" s="6">
        <f t="shared" si="9"/>
        <v>106</v>
      </c>
      <c r="Z26" s="6">
        <f t="shared" si="10"/>
        <v>1574</v>
      </c>
      <c r="AA26" s="6">
        <f t="shared" si="11"/>
        <v>75</v>
      </c>
      <c r="AB26" s="6">
        <f t="shared" si="12"/>
        <v>0</v>
      </c>
      <c r="AC26" s="6">
        <f t="shared" si="13"/>
        <v>262</v>
      </c>
      <c r="AD26" s="6">
        <f t="shared" si="14"/>
        <v>0</v>
      </c>
      <c r="AE26" s="6">
        <f t="shared" si="15"/>
        <v>0</v>
      </c>
      <c r="AF26" s="6">
        <f t="shared" si="16"/>
        <v>54</v>
      </c>
    </row>
    <row r="27" spans="1:32" ht="12.75">
      <c r="A27" s="10">
        <f t="shared" si="17"/>
        <v>22</v>
      </c>
      <c r="B27" s="11" t="s">
        <v>48</v>
      </c>
      <c r="C27" s="12" t="s">
        <v>49</v>
      </c>
      <c r="D27" s="85">
        <f t="shared" si="2"/>
        <v>10519.6</v>
      </c>
      <c r="E27" s="14">
        <v>10519.57</v>
      </c>
      <c r="F27" s="14">
        <v>10519.57</v>
      </c>
      <c r="G27" s="14">
        <v>10519.57</v>
      </c>
      <c r="H27" s="14">
        <v>10519.57</v>
      </c>
      <c r="I27" s="14">
        <v>10519.57</v>
      </c>
      <c r="J27" s="6">
        <v>10519.57</v>
      </c>
      <c r="K27" s="6">
        <v>10519.57</v>
      </c>
      <c r="L27" s="6">
        <v>10519.57</v>
      </c>
      <c r="M27" s="6">
        <v>10519.57</v>
      </c>
      <c r="N27" s="6">
        <v>10519.57</v>
      </c>
      <c r="O27" s="14">
        <v>10519.77</v>
      </c>
      <c r="P27" s="6">
        <v>10519.77</v>
      </c>
      <c r="Q27" s="6">
        <f t="shared" si="0"/>
        <v>0.036</v>
      </c>
      <c r="R27" s="6">
        <v>6</v>
      </c>
      <c r="S27" s="6">
        <f t="shared" si="3"/>
        <v>20233</v>
      </c>
      <c r="T27" s="45">
        <f t="shared" si="4"/>
        <v>121397</v>
      </c>
      <c r="U27" s="3">
        <f t="shared" si="5"/>
        <v>121397</v>
      </c>
      <c r="V27" s="6">
        <f t="shared" si="6"/>
        <v>82234</v>
      </c>
      <c r="W27" s="6">
        <f t="shared" si="7"/>
        <v>16660</v>
      </c>
      <c r="X27" s="6">
        <f t="shared" si="8"/>
        <v>17179</v>
      </c>
      <c r="Y27" s="6">
        <f t="shared" si="9"/>
        <v>272</v>
      </c>
      <c r="Z27" s="6">
        <f t="shared" si="10"/>
        <v>4047</v>
      </c>
      <c r="AA27" s="6">
        <f t="shared" si="11"/>
        <v>194</v>
      </c>
      <c r="AB27" s="6">
        <f t="shared" si="12"/>
        <v>0</v>
      </c>
      <c r="AC27" s="6">
        <f t="shared" si="13"/>
        <v>673</v>
      </c>
      <c r="AD27" s="6">
        <f t="shared" si="14"/>
        <v>0</v>
      </c>
      <c r="AE27" s="6">
        <f t="shared" si="15"/>
        <v>0</v>
      </c>
      <c r="AF27" s="6">
        <f t="shared" si="16"/>
        <v>138</v>
      </c>
    </row>
    <row r="28" spans="1:32" s="16" customFormat="1" ht="28.5" customHeight="1">
      <c r="A28" s="131" t="s">
        <v>202</v>
      </c>
      <c r="B28" s="131"/>
      <c r="C28" s="131"/>
      <c r="D28" s="15">
        <f>SUM(D6:D27)</f>
        <v>289134.1699999999</v>
      </c>
      <c r="E28" s="15">
        <f aca="true" t="shared" si="18" ref="E28:R28">SUM(E6:E27)</f>
        <v>289129.8599999999</v>
      </c>
      <c r="F28" s="15">
        <f t="shared" si="18"/>
        <v>289140.2699999999</v>
      </c>
      <c r="G28" s="15">
        <f t="shared" si="18"/>
        <v>289138.86999999994</v>
      </c>
      <c r="H28" s="15">
        <f t="shared" si="18"/>
        <v>289139.56999999995</v>
      </c>
      <c r="I28" s="15">
        <f t="shared" si="18"/>
        <v>289139.56999999995</v>
      </c>
      <c r="J28" s="15">
        <f t="shared" si="18"/>
        <v>289139.97</v>
      </c>
      <c r="K28" s="15">
        <f t="shared" si="18"/>
        <v>289141.26999999996</v>
      </c>
      <c r="L28" s="15">
        <f t="shared" si="18"/>
        <v>289127.75</v>
      </c>
      <c r="M28" s="15">
        <f t="shared" si="18"/>
        <v>289127.70999999996</v>
      </c>
      <c r="N28" s="15">
        <f t="shared" si="18"/>
        <v>289128.2</v>
      </c>
      <c r="O28" s="15">
        <f t="shared" si="18"/>
        <v>289128.18</v>
      </c>
      <c r="P28" s="15">
        <f t="shared" si="18"/>
        <v>289128.87</v>
      </c>
      <c r="Q28" s="15">
        <f t="shared" si="18"/>
        <v>1.0000000000000002</v>
      </c>
      <c r="R28" s="53">
        <f t="shared" si="18"/>
        <v>129</v>
      </c>
      <c r="S28" s="15"/>
      <c r="T28" s="86">
        <v>3372150</v>
      </c>
      <c r="U28" s="53">
        <f aca="true" t="shared" si="19" ref="U28:AF28">SUM(U6:U27)</f>
        <v>3372150</v>
      </c>
      <c r="V28" s="53">
        <f t="shared" si="19"/>
        <v>2284291</v>
      </c>
      <c r="W28" s="53">
        <f t="shared" si="19"/>
        <v>462787</v>
      </c>
      <c r="X28" s="53">
        <f t="shared" si="19"/>
        <v>477184</v>
      </c>
      <c r="Y28" s="53">
        <f t="shared" si="19"/>
        <v>7556</v>
      </c>
      <c r="Z28" s="53">
        <f t="shared" si="19"/>
        <v>112422</v>
      </c>
      <c r="AA28" s="53">
        <f t="shared" si="19"/>
        <v>5387</v>
      </c>
      <c r="AB28" s="53">
        <f t="shared" si="19"/>
        <v>0</v>
      </c>
      <c r="AC28" s="53">
        <f t="shared" si="19"/>
        <v>18686</v>
      </c>
      <c r="AD28" s="53">
        <f t="shared" si="19"/>
        <v>0</v>
      </c>
      <c r="AE28" s="54">
        <f t="shared" si="19"/>
        <v>0</v>
      </c>
      <c r="AF28" s="54">
        <f t="shared" si="19"/>
        <v>3837</v>
      </c>
    </row>
    <row r="29" spans="1:32" s="9" customFormat="1" ht="48">
      <c r="A29" s="17"/>
      <c r="B29" s="135" t="s">
        <v>203</v>
      </c>
      <c r="C29" s="136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4" t="s">
        <v>208</v>
      </c>
      <c r="S29" s="66" t="s">
        <v>210</v>
      </c>
      <c r="T29" s="51"/>
      <c r="U29" s="63">
        <f>SUM(V29:AF29)</f>
        <v>3345160</v>
      </c>
      <c r="V29" s="64">
        <v>2330164</v>
      </c>
      <c r="W29" s="64">
        <v>473225</v>
      </c>
      <c r="X29" s="64">
        <v>466426</v>
      </c>
      <c r="Y29" s="64">
        <v>15420</v>
      </c>
      <c r="Z29" s="64">
        <v>52947</v>
      </c>
      <c r="AA29" s="64">
        <v>5205</v>
      </c>
      <c r="AB29" s="64">
        <v>0</v>
      </c>
      <c r="AC29" s="64">
        <v>1773</v>
      </c>
      <c r="AD29" s="64">
        <v>0</v>
      </c>
      <c r="AE29" s="64">
        <v>0</v>
      </c>
      <c r="AF29" s="90">
        <f>T59-SUM(V29:AE29)</f>
        <v>0</v>
      </c>
    </row>
    <row r="30" spans="1:32" ht="11.25" customHeight="1">
      <c r="A30" s="10">
        <f>A27+1</f>
        <v>23</v>
      </c>
      <c r="B30" s="19" t="s">
        <v>50</v>
      </c>
      <c r="C30" s="20" t="s">
        <v>51</v>
      </c>
      <c r="D30" s="85">
        <f aca="true" t="shared" si="20" ref="D30:D58">ROUND(((E30+F30+G30+H30+I30+J30+K30+L30+M30+N30+O30+P30)/12),2)</f>
        <v>8001.7</v>
      </c>
      <c r="E30" s="6">
        <v>8001.7</v>
      </c>
      <c r="F30" s="6">
        <v>8001.7</v>
      </c>
      <c r="G30" s="6">
        <v>8001.7</v>
      </c>
      <c r="H30" s="6">
        <v>8001.7</v>
      </c>
      <c r="I30" s="6">
        <v>8001.7</v>
      </c>
      <c r="J30" s="6">
        <v>8001.7</v>
      </c>
      <c r="K30" s="6">
        <v>8001.7</v>
      </c>
      <c r="L30" s="6">
        <v>8001.7</v>
      </c>
      <c r="M30" s="6">
        <v>8001.7</v>
      </c>
      <c r="N30" s="6">
        <v>8001.7</v>
      </c>
      <c r="O30" s="6">
        <v>8001.7</v>
      </c>
      <c r="P30" s="14">
        <v>8001.7</v>
      </c>
      <c r="Q30" s="6">
        <f>ROUND((D30/$D$59),3)</f>
        <v>0.029</v>
      </c>
      <c r="R30" s="6">
        <v>2</v>
      </c>
      <c r="S30" s="6">
        <f aca="true" t="shared" si="21" ref="S30:S58">ROUND((U30/R30),0)</f>
        <v>48505</v>
      </c>
      <c r="T30" s="45">
        <f>ROUND((Q30*$T$59),0)</f>
        <v>97010</v>
      </c>
      <c r="U30" s="3">
        <f>SUM(V30:AF30)</f>
        <v>97009</v>
      </c>
      <c r="V30" s="6">
        <f>ROUND(($V$29/$U$29*T30),0)</f>
        <v>67575</v>
      </c>
      <c r="W30" s="6">
        <f>ROUND(($W$29/$U$29*T30),0)</f>
        <v>13724</v>
      </c>
      <c r="X30" s="6">
        <f>ROUND(($X$29/$U$29*T30),0)</f>
        <v>13526</v>
      </c>
      <c r="Y30" s="6">
        <f>ROUND(($Y$29/$U$29*T30),0)</f>
        <v>447</v>
      </c>
      <c r="Z30" s="6">
        <f>ROUND(($Z$29/$U$29*T30),0)</f>
        <v>1535</v>
      </c>
      <c r="AA30" s="6">
        <f>ROUND(($AA$29/$U$29*T30),0)</f>
        <v>151</v>
      </c>
      <c r="AB30" s="6">
        <f>ROUND(($AB$29*$U$29*T30),0)</f>
        <v>0</v>
      </c>
      <c r="AC30" s="6">
        <f>ROUND(($AC$29/$U$29*T30),0)</f>
        <v>51</v>
      </c>
      <c r="AD30" s="6">
        <f>ROUND(($AD$29/$U$29*T30),0)</f>
        <v>0</v>
      </c>
      <c r="AE30" s="6">
        <f>ROUND(($AE$29/$U$29*T30),0)</f>
        <v>0</v>
      </c>
      <c r="AF30" s="6">
        <f>ROUND(($AF$29/$U$29*T30),0)</f>
        <v>0</v>
      </c>
    </row>
    <row r="31" spans="1:32" ht="24">
      <c r="A31" s="10">
        <f aca="true" t="shared" si="22" ref="A31:A58">A30+1</f>
        <v>24</v>
      </c>
      <c r="B31" s="19" t="s">
        <v>52</v>
      </c>
      <c r="C31" s="20" t="s">
        <v>53</v>
      </c>
      <c r="D31" s="85">
        <f t="shared" si="20"/>
        <v>8156.3</v>
      </c>
      <c r="E31" s="6">
        <v>8156.3</v>
      </c>
      <c r="F31" s="6">
        <v>8156.3</v>
      </c>
      <c r="G31" s="6">
        <v>8156.3</v>
      </c>
      <c r="H31" s="6">
        <v>8156.3</v>
      </c>
      <c r="I31" s="6">
        <v>8156.3</v>
      </c>
      <c r="J31" s="6">
        <v>8156.3</v>
      </c>
      <c r="K31" s="6">
        <v>8156.3</v>
      </c>
      <c r="L31" s="6">
        <v>8156.3</v>
      </c>
      <c r="M31" s="6">
        <v>8156.3</v>
      </c>
      <c r="N31" s="6">
        <v>8156.3</v>
      </c>
      <c r="O31" s="6">
        <v>8156.3</v>
      </c>
      <c r="P31" s="14">
        <v>8156.3</v>
      </c>
      <c r="Q31" s="6">
        <f aca="true" t="shared" si="23" ref="Q31:Q58">ROUND((D31/$D$59),3)</f>
        <v>0.03</v>
      </c>
      <c r="R31" s="6">
        <v>2</v>
      </c>
      <c r="S31" s="6">
        <f t="shared" si="21"/>
        <v>50178</v>
      </c>
      <c r="T31" s="45">
        <f aca="true" t="shared" si="24" ref="T31:T58">ROUND((Q31*$T$59),0)</f>
        <v>100355</v>
      </c>
      <c r="U31" s="3">
        <f aca="true" t="shared" si="25" ref="U31:U58">SUM(V31:AF31)</f>
        <v>100355</v>
      </c>
      <c r="V31" s="6">
        <f aca="true" t="shared" si="26" ref="V31:V58">ROUND(($V$29/$U$29*T31),0)</f>
        <v>69905</v>
      </c>
      <c r="W31" s="6">
        <f aca="true" t="shared" si="27" ref="W31:W58">ROUND(($W$29/$U$29*T31),0)</f>
        <v>14197</v>
      </c>
      <c r="X31" s="6">
        <f aca="true" t="shared" si="28" ref="X31:X58">ROUND(($X$29/$U$29*T31),0)</f>
        <v>13993</v>
      </c>
      <c r="Y31" s="6">
        <f aca="true" t="shared" si="29" ref="Y31:Y58">ROUND(($Y$29/$U$29*T31),0)</f>
        <v>463</v>
      </c>
      <c r="Z31" s="6">
        <f aca="true" t="shared" si="30" ref="Z31:Z58">ROUND(($Z$29/$U$29*T31),0)</f>
        <v>1588</v>
      </c>
      <c r="AA31" s="6">
        <f aca="true" t="shared" si="31" ref="AA31:AA58">ROUND(($AA$29/$U$29*T31),0)</f>
        <v>156</v>
      </c>
      <c r="AB31" s="6">
        <f aca="true" t="shared" si="32" ref="AB31:AB58">ROUND(($AB$29*$U$29*T31),0)</f>
        <v>0</v>
      </c>
      <c r="AC31" s="6">
        <f aca="true" t="shared" si="33" ref="AC31:AC58">ROUND(($AC$29/$U$29*T31),0)</f>
        <v>53</v>
      </c>
      <c r="AD31" s="6">
        <f aca="true" t="shared" si="34" ref="AD31:AD58">ROUND(($AD$29/$U$29*T31),0)</f>
        <v>0</v>
      </c>
      <c r="AE31" s="6">
        <f aca="true" t="shared" si="35" ref="AE31:AE58">ROUND(($AE$29/$U$29*T31),0)</f>
        <v>0</v>
      </c>
      <c r="AF31" s="6">
        <f aca="true" t="shared" si="36" ref="AF31:AF58">ROUND(($AF$29/$U$29*T31),0)</f>
        <v>0</v>
      </c>
    </row>
    <row r="32" spans="1:32" ht="12.75">
      <c r="A32" s="10">
        <f t="shared" si="22"/>
        <v>25</v>
      </c>
      <c r="B32" s="19" t="s">
        <v>54</v>
      </c>
      <c r="C32" s="20" t="s">
        <v>55</v>
      </c>
      <c r="D32" s="85">
        <f t="shared" si="20"/>
        <v>5294.9</v>
      </c>
      <c r="E32" s="6">
        <v>5294.9</v>
      </c>
      <c r="F32" s="6">
        <v>5294.9</v>
      </c>
      <c r="G32" s="6">
        <v>5294.9</v>
      </c>
      <c r="H32" s="6">
        <v>5294.9</v>
      </c>
      <c r="I32" s="6">
        <v>5294.9</v>
      </c>
      <c r="J32" s="6">
        <v>5294.9</v>
      </c>
      <c r="K32" s="6">
        <v>5294.9</v>
      </c>
      <c r="L32" s="6">
        <v>5294.9</v>
      </c>
      <c r="M32" s="6">
        <v>5294.9</v>
      </c>
      <c r="N32" s="6">
        <v>5294.9</v>
      </c>
      <c r="O32" s="6">
        <v>5294.9</v>
      </c>
      <c r="P32" s="14">
        <v>5294.9</v>
      </c>
      <c r="Q32" s="6">
        <f t="shared" si="23"/>
        <v>0.019</v>
      </c>
      <c r="R32" s="6">
        <v>3</v>
      </c>
      <c r="S32" s="6">
        <f t="shared" si="21"/>
        <v>21186</v>
      </c>
      <c r="T32" s="45">
        <f t="shared" si="24"/>
        <v>63558</v>
      </c>
      <c r="U32" s="3">
        <f t="shared" si="25"/>
        <v>63558</v>
      </c>
      <c r="V32" s="6">
        <f t="shared" si="26"/>
        <v>44273</v>
      </c>
      <c r="W32" s="6">
        <f t="shared" si="27"/>
        <v>8991</v>
      </c>
      <c r="X32" s="6">
        <f t="shared" si="28"/>
        <v>8862</v>
      </c>
      <c r="Y32" s="6">
        <f t="shared" si="29"/>
        <v>293</v>
      </c>
      <c r="Z32" s="6">
        <f t="shared" si="30"/>
        <v>1006</v>
      </c>
      <c r="AA32" s="6">
        <f t="shared" si="31"/>
        <v>99</v>
      </c>
      <c r="AB32" s="6">
        <f t="shared" si="32"/>
        <v>0</v>
      </c>
      <c r="AC32" s="6">
        <f t="shared" si="33"/>
        <v>34</v>
      </c>
      <c r="AD32" s="6">
        <f t="shared" si="34"/>
        <v>0</v>
      </c>
      <c r="AE32" s="6">
        <f t="shared" si="35"/>
        <v>0</v>
      </c>
      <c r="AF32" s="6">
        <f t="shared" si="36"/>
        <v>0</v>
      </c>
    </row>
    <row r="33" spans="1:32" ht="12.75">
      <c r="A33" s="10">
        <f t="shared" si="22"/>
        <v>26</v>
      </c>
      <c r="B33" s="19" t="s">
        <v>56</v>
      </c>
      <c r="C33" s="20" t="s">
        <v>57</v>
      </c>
      <c r="D33" s="85">
        <f t="shared" si="20"/>
        <v>10484</v>
      </c>
      <c r="E33" s="6">
        <v>10484</v>
      </c>
      <c r="F33" s="6">
        <v>10484</v>
      </c>
      <c r="G33" s="6">
        <v>10484</v>
      </c>
      <c r="H33" s="6">
        <v>10484</v>
      </c>
      <c r="I33" s="6">
        <v>10484</v>
      </c>
      <c r="J33" s="6">
        <v>10484</v>
      </c>
      <c r="K33" s="6">
        <v>10484</v>
      </c>
      <c r="L33" s="6">
        <v>10484</v>
      </c>
      <c r="M33" s="6">
        <v>10484</v>
      </c>
      <c r="N33" s="6">
        <v>10484</v>
      </c>
      <c r="O33" s="6">
        <v>10484</v>
      </c>
      <c r="P33" s="14">
        <v>10484</v>
      </c>
      <c r="Q33" s="6">
        <f t="shared" si="23"/>
        <v>0.039</v>
      </c>
      <c r="R33" s="6">
        <v>6</v>
      </c>
      <c r="S33" s="6">
        <f t="shared" si="21"/>
        <v>21744</v>
      </c>
      <c r="T33" s="45">
        <f t="shared" si="24"/>
        <v>130461</v>
      </c>
      <c r="U33" s="3">
        <f t="shared" si="25"/>
        <v>130461</v>
      </c>
      <c r="V33" s="6">
        <f t="shared" si="26"/>
        <v>90876</v>
      </c>
      <c r="W33" s="6">
        <f t="shared" si="27"/>
        <v>18456</v>
      </c>
      <c r="X33" s="6">
        <f t="shared" si="28"/>
        <v>18191</v>
      </c>
      <c r="Y33" s="6">
        <f t="shared" si="29"/>
        <v>601</v>
      </c>
      <c r="Z33" s="6">
        <f t="shared" si="30"/>
        <v>2065</v>
      </c>
      <c r="AA33" s="6">
        <f t="shared" si="31"/>
        <v>203</v>
      </c>
      <c r="AB33" s="6">
        <f t="shared" si="32"/>
        <v>0</v>
      </c>
      <c r="AC33" s="6">
        <f t="shared" si="33"/>
        <v>69</v>
      </c>
      <c r="AD33" s="6">
        <f t="shared" si="34"/>
        <v>0</v>
      </c>
      <c r="AE33" s="6">
        <f t="shared" si="35"/>
        <v>0</v>
      </c>
      <c r="AF33" s="6">
        <f t="shared" si="36"/>
        <v>0</v>
      </c>
    </row>
    <row r="34" spans="1:32" ht="12.75">
      <c r="A34" s="10">
        <f t="shared" si="22"/>
        <v>27</v>
      </c>
      <c r="B34" s="19" t="s">
        <v>58</v>
      </c>
      <c r="C34" s="20" t="s">
        <v>59</v>
      </c>
      <c r="D34" s="85">
        <f t="shared" si="20"/>
        <v>25938.95</v>
      </c>
      <c r="E34" s="6">
        <v>25938.62</v>
      </c>
      <c r="F34" s="6">
        <v>25938.62</v>
      </c>
      <c r="G34" s="6">
        <v>25939.02</v>
      </c>
      <c r="H34" s="6">
        <v>25939.02</v>
      </c>
      <c r="I34" s="6">
        <v>25939.02</v>
      </c>
      <c r="J34" s="6">
        <v>25939.02</v>
      </c>
      <c r="K34" s="6">
        <v>25939.02</v>
      </c>
      <c r="L34" s="6">
        <v>25939.02</v>
      </c>
      <c r="M34" s="6">
        <v>25939.02</v>
      </c>
      <c r="N34" s="6">
        <v>25939.02</v>
      </c>
      <c r="O34" s="6">
        <v>25939.02</v>
      </c>
      <c r="P34" s="14">
        <v>25939.02</v>
      </c>
      <c r="Q34" s="6">
        <f>ROUND((D34/$D$59),3)+0.0005</f>
        <v>0.0955</v>
      </c>
      <c r="R34" s="6">
        <v>38</v>
      </c>
      <c r="S34" s="6">
        <f t="shared" si="21"/>
        <v>8407</v>
      </c>
      <c r="T34" s="45">
        <f t="shared" si="24"/>
        <v>319463</v>
      </c>
      <c r="U34" s="3">
        <f t="shared" si="25"/>
        <v>319463</v>
      </c>
      <c r="V34" s="6">
        <f t="shared" si="26"/>
        <v>222531</v>
      </c>
      <c r="W34" s="6">
        <f t="shared" si="27"/>
        <v>45193</v>
      </c>
      <c r="X34" s="6">
        <f t="shared" si="28"/>
        <v>44544</v>
      </c>
      <c r="Y34" s="6">
        <f t="shared" si="29"/>
        <v>1473</v>
      </c>
      <c r="Z34" s="6">
        <f t="shared" si="30"/>
        <v>5056</v>
      </c>
      <c r="AA34" s="6">
        <f t="shared" si="31"/>
        <v>497</v>
      </c>
      <c r="AB34" s="6">
        <f t="shared" si="32"/>
        <v>0</v>
      </c>
      <c r="AC34" s="6">
        <f t="shared" si="33"/>
        <v>169</v>
      </c>
      <c r="AD34" s="6">
        <f t="shared" si="34"/>
        <v>0</v>
      </c>
      <c r="AE34" s="6">
        <f t="shared" si="35"/>
        <v>0</v>
      </c>
      <c r="AF34" s="6">
        <f t="shared" si="36"/>
        <v>0</v>
      </c>
    </row>
    <row r="35" spans="1:32" ht="12.75">
      <c r="A35" s="10">
        <f t="shared" si="22"/>
        <v>28</v>
      </c>
      <c r="B35" s="19" t="s">
        <v>60</v>
      </c>
      <c r="C35" s="20" t="s">
        <v>61</v>
      </c>
      <c r="D35" s="85">
        <f t="shared" si="20"/>
        <v>5363.19</v>
      </c>
      <c r="E35" s="6">
        <v>5363.19</v>
      </c>
      <c r="F35" s="6">
        <v>5363.19</v>
      </c>
      <c r="G35" s="6">
        <v>5363.19</v>
      </c>
      <c r="H35" s="6">
        <v>5363.19</v>
      </c>
      <c r="I35" s="6">
        <v>5363.19</v>
      </c>
      <c r="J35" s="6">
        <v>5363.19</v>
      </c>
      <c r="K35" s="6">
        <v>5363.19</v>
      </c>
      <c r="L35" s="6">
        <v>5363.19</v>
      </c>
      <c r="M35" s="6">
        <v>5363.19</v>
      </c>
      <c r="N35" s="6">
        <v>5363.19</v>
      </c>
      <c r="O35" s="6">
        <v>5363.19</v>
      </c>
      <c r="P35" s="14">
        <v>5363.19</v>
      </c>
      <c r="Q35" s="6">
        <f t="shared" si="23"/>
        <v>0.02</v>
      </c>
      <c r="R35" s="6">
        <v>3</v>
      </c>
      <c r="S35" s="6">
        <f t="shared" si="21"/>
        <v>22300</v>
      </c>
      <c r="T35" s="45">
        <f t="shared" si="24"/>
        <v>66903</v>
      </c>
      <c r="U35" s="3">
        <f t="shared" si="25"/>
        <v>66901</v>
      </c>
      <c r="V35" s="6">
        <f t="shared" si="26"/>
        <v>46603</v>
      </c>
      <c r="W35" s="6">
        <f t="shared" si="27"/>
        <v>9464</v>
      </c>
      <c r="X35" s="6">
        <f t="shared" si="28"/>
        <v>9328</v>
      </c>
      <c r="Y35" s="6">
        <f t="shared" si="29"/>
        <v>308</v>
      </c>
      <c r="Z35" s="6">
        <f t="shared" si="30"/>
        <v>1059</v>
      </c>
      <c r="AA35" s="6">
        <f t="shared" si="31"/>
        <v>104</v>
      </c>
      <c r="AB35" s="6">
        <f t="shared" si="32"/>
        <v>0</v>
      </c>
      <c r="AC35" s="6">
        <f t="shared" si="33"/>
        <v>35</v>
      </c>
      <c r="AD35" s="6">
        <f t="shared" si="34"/>
        <v>0</v>
      </c>
      <c r="AE35" s="6">
        <f t="shared" si="35"/>
        <v>0</v>
      </c>
      <c r="AF35" s="6">
        <f t="shared" si="36"/>
        <v>0</v>
      </c>
    </row>
    <row r="36" spans="1:32" ht="12.75">
      <c r="A36" s="10">
        <f t="shared" si="22"/>
        <v>29</v>
      </c>
      <c r="B36" s="19" t="s">
        <v>62</v>
      </c>
      <c r="C36" s="20" t="s">
        <v>63</v>
      </c>
      <c r="D36" s="85">
        <f t="shared" si="20"/>
        <v>5305.29</v>
      </c>
      <c r="E36" s="6">
        <v>5305.29</v>
      </c>
      <c r="F36" s="6">
        <v>5305.29</v>
      </c>
      <c r="G36" s="6">
        <v>5305.29</v>
      </c>
      <c r="H36" s="6">
        <v>5305.29</v>
      </c>
      <c r="I36" s="6">
        <v>5305.29</v>
      </c>
      <c r="J36" s="6">
        <v>5305.29</v>
      </c>
      <c r="K36" s="6">
        <v>5305.29</v>
      </c>
      <c r="L36" s="6">
        <v>5305.29</v>
      </c>
      <c r="M36" s="6">
        <v>5305.29</v>
      </c>
      <c r="N36" s="6">
        <v>5305.29</v>
      </c>
      <c r="O36" s="6">
        <v>5305.29</v>
      </c>
      <c r="P36" s="14">
        <v>5305.29</v>
      </c>
      <c r="Q36" s="6">
        <f t="shared" si="23"/>
        <v>0.02</v>
      </c>
      <c r="R36" s="6">
        <v>3</v>
      </c>
      <c r="S36" s="6">
        <f t="shared" si="21"/>
        <v>22300</v>
      </c>
      <c r="T36" s="45">
        <f t="shared" si="24"/>
        <v>66903</v>
      </c>
      <c r="U36" s="3">
        <f t="shared" si="25"/>
        <v>66901</v>
      </c>
      <c r="V36" s="6">
        <f t="shared" si="26"/>
        <v>46603</v>
      </c>
      <c r="W36" s="6">
        <f t="shared" si="27"/>
        <v>9464</v>
      </c>
      <c r="X36" s="6">
        <f t="shared" si="28"/>
        <v>9328</v>
      </c>
      <c r="Y36" s="6">
        <f t="shared" si="29"/>
        <v>308</v>
      </c>
      <c r="Z36" s="6">
        <f t="shared" si="30"/>
        <v>1059</v>
      </c>
      <c r="AA36" s="6">
        <f t="shared" si="31"/>
        <v>104</v>
      </c>
      <c r="AB36" s="6">
        <f t="shared" si="32"/>
        <v>0</v>
      </c>
      <c r="AC36" s="6">
        <f t="shared" si="33"/>
        <v>35</v>
      </c>
      <c r="AD36" s="6">
        <f t="shared" si="34"/>
        <v>0</v>
      </c>
      <c r="AE36" s="6">
        <f t="shared" si="35"/>
        <v>0</v>
      </c>
      <c r="AF36" s="6">
        <f t="shared" si="36"/>
        <v>0</v>
      </c>
    </row>
    <row r="37" spans="1:32" ht="12.75">
      <c r="A37" s="10">
        <f t="shared" si="22"/>
        <v>30</v>
      </c>
      <c r="B37" s="19" t="s">
        <v>64</v>
      </c>
      <c r="C37" s="20" t="s">
        <v>65</v>
      </c>
      <c r="D37" s="85">
        <f t="shared" si="20"/>
        <v>26132.77</v>
      </c>
      <c r="E37" s="6">
        <v>26133.97</v>
      </c>
      <c r="F37" s="6">
        <v>26114.02</v>
      </c>
      <c r="G37" s="6">
        <v>26133.97</v>
      </c>
      <c r="H37" s="6">
        <v>26133.97</v>
      </c>
      <c r="I37" s="6">
        <v>26133.97</v>
      </c>
      <c r="J37" s="6">
        <v>26133.97</v>
      </c>
      <c r="K37" s="6">
        <v>26133.97</v>
      </c>
      <c r="L37" s="6">
        <v>26134.77</v>
      </c>
      <c r="M37" s="6">
        <v>26135.17</v>
      </c>
      <c r="N37" s="6">
        <v>26135.17</v>
      </c>
      <c r="O37" s="6">
        <v>26135.17</v>
      </c>
      <c r="P37" s="14">
        <v>26135.17</v>
      </c>
      <c r="Q37" s="6">
        <f>ROUND((D37/$D$59),3)+0.0005</f>
        <v>0.0965</v>
      </c>
      <c r="R37" s="6">
        <v>6</v>
      </c>
      <c r="S37" s="6">
        <f t="shared" si="21"/>
        <v>53801</v>
      </c>
      <c r="T37" s="45">
        <f t="shared" si="24"/>
        <v>322808</v>
      </c>
      <c r="U37" s="3">
        <f t="shared" si="25"/>
        <v>322807</v>
      </c>
      <c r="V37" s="6">
        <f t="shared" si="26"/>
        <v>224861</v>
      </c>
      <c r="W37" s="6">
        <f t="shared" si="27"/>
        <v>45666</v>
      </c>
      <c r="X37" s="6">
        <f t="shared" si="28"/>
        <v>45010</v>
      </c>
      <c r="Y37" s="6">
        <f t="shared" si="29"/>
        <v>1488</v>
      </c>
      <c r="Z37" s="6">
        <f t="shared" si="30"/>
        <v>5109</v>
      </c>
      <c r="AA37" s="6">
        <f t="shared" si="31"/>
        <v>502</v>
      </c>
      <c r="AB37" s="6">
        <f t="shared" si="32"/>
        <v>0</v>
      </c>
      <c r="AC37" s="6">
        <f t="shared" si="33"/>
        <v>171</v>
      </c>
      <c r="AD37" s="6">
        <f t="shared" si="34"/>
        <v>0</v>
      </c>
      <c r="AE37" s="6">
        <f t="shared" si="35"/>
        <v>0</v>
      </c>
      <c r="AF37" s="6">
        <f t="shared" si="36"/>
        <v>0</v>
      </c>
    </row>
    <row r="38" spans="1:32" ht="12.75">
      <c r="A38" s="10">
        <f t="shared" si="22"/>
        <v>31</v>
      </c>
      <c r="B38" s="19" t="s">
        <v>66</v>
      </c>
      <c r="C38" s="20" t="s">
        <v>67</v>
      </c>
      <c r="D38" s="85">
        <f t="shared" si="20"/>
        <v>8123.05</v>
      </c>
      <c r="E38" s="6">
        <v>8122.9</v>
      </c>
      <c r="F38" s="6">
        <v>8122.9</v>
      </c>
      <c r="G38" s="6">
        <v>8122.9</v>
      </c>
      <c r="H38" s="6">
        <v>8122.9</v>
      </c>
      <c r="I38" s="6">
        <v>8122.9</v>
      </c>
      <c r="J38" s="6">
        <v>8122.9</v>
      </c>
      <c r="K38" s="6">
        <v>8122.9</v>
      </c>
      <c r="L38" s="6">
        <v>8122.9</v>
      </c>
      <c r="M38" s="6">
        <v>8122.9</v>
      </c>
      <c r="N38" s="6">
        <v>8123.5</v>
      </c>
      <c r="O38" s="6">
        <v>8123.5</v>
      </c>
      <c r="P38" s="14">
        <v>8123.5</v>
      </c>
      <c r="Q38" s="6">
        <f t="shared" si="23"/>
        <v>0.03</v>
      </c>
      <c r="R38" s="6">
        <v>2</v>
      </c>
      <c r="S38" s="6">
        <f t="shared" si="21"/>
        <v>50178</v>
      </c>
      <c r="T38" s="45">
        <f t="shared" si="24"/>
        <v>100355</v>
      </c>
      <c r="U38" s="3">
        <f t="shared" si="25"/>
        <v>100355</v>
      </c>
      <c r="V38" s="6">
        <f t="shared" si="26"/>
        <v>69905</v>
      </c>
      <c r="W38" s="6">
        <f t="shared" si="27"/>
        <v>14197</v>
      </c>
      <c r="X38" s="6">
        <f t="shared" si="28"/>
        <v>13993</v>
      </c>
      <c r="Y38" s="6">
        <f t="shared" si="29"/>
        <v>463</v>
      </c>
      <c r="Z38" s="6">
        <f t="shared" si="30"/>
        <v>1588</v>
      </c>
      <c r="AA38" s="6">
        <f t="shared" si="31"/>
        <v>156</v>
      </c>
      <c r="AB38" s="6">
        <f t="shared" si="32"/>
        <v>0</v>
      </c>
      <c r="AC38" s="6">
        <f t="shared" si="33"/>
        <v>53</v>
      </c>
      <c r="AD38" s="6">
        <f t="shared" si="34"/>
        <v>0</v>
      </c>
      <c r="AE38" s="6">
        <f t="shared" si="35"/>
        <v>0</v>
      </c>
      <c r="AF38" s="6">
        <f t="shared" si="36"/>
        <v>0</v>
      </c>
    </row>
    <row r="39" spans="1:32" ht="12.75">
      <c r="A39" s="10">
        <f t="shared" si="22"/>
        <v>32</v>
      </c>
      <c r="B39" s="19" t="s">
        <v>68</v>
      </c>
      <c r="C39" s="20" t="s">
        <v>69</v>
      </c>
      <c r="D39" s="85">
        <f t="shared" si="20"/>
        <v>6845.8</v>
      </c>
      <c r="E39" s="6">
        <v>6845.8</v>
      </c>
      <c r="F39" s="6">
        <v>6845.8</v>
      </c>
      <c r="G39" s="6">
        <v>6845.8</v>
      </c>
      <c r="H39" s="6">
        <v>6845.8</v>
      </c>
      <c r="I39" s="6">
        <v>6845.8</v>
      </c>
      <c r="J39" s="6">
        <v>6845.8</v>
      </c>
      <c r="K39" s="6">
        <v>6845.8</v>
      </c>
      <c r="L39" s="6">
        <v>6845.8</v>
      </c>
      <c r="M39" s="6">
        <v>6845.8</v>
      </c>
      <c r="N39" s="6">
        <v>6845.8</v>
      </c>
      <c r="O39" s="6">
        <v>6845.8</v>
      </c>
      <c r="P39" s="14">
        <v>6845.8</v>
      </c>
      <c r="Q39" s="6">
        <f t="shared" si="23"/>
        <v>0.025</v>
      </c>
      <c r="R39" s="6">
        <v>4</v>
      </c>
      <c r="S39" s="6">
        <f t="shared" si="21"/>
        <v>20908</v>
      </c>
      <c r="T39" s="45">
        <f t="shared" si="24"/>
        <v>83629</v>
      </c>
      <c r="U39" s="3">
        <f t="shared" si="25"/>
        <v>83630</v>
      </c>
      <c r="V39" s="6">
        <f t="shared" si="26"/>
        <v>58254</v>
      </c>
      <c r="W39" s="6">
        <f t="shared" si="27"/>
        <v>11831</v>
      </c>
      <c r="X39" s="6">
        <f t="shared" si="28"/>
        <v>11661</v>
      </c>
      <c r="Y39" s="6">
        <f t="shared" si="29"/>
        <v>386</v>
      </c>
      <c r="Z39" s="6">
        <f t="shared" si="30"/>
        <v>1324</v>
      </c>
      <c r="AA39" s="6">
        <f t="shared" si="31"/>
        <v>130</v>
      </c>
      <c r="AB39" s="6">
        <f t="shared" si="32"/>
        <v>0</v>
      </c>
      <c r="AC39" s="6">
        <f t="shared" si="33"/>
        <v>44</v>
      </c>
      <c r="AD39" s="6">
        <f t="shared" si="34"/>
        <v>0</v>
      </c>
      <c r="AE39" s="6">
        <f t="shared" si="35"/>
        <v>0</v>
      </c>
      <c r="AF39" s="6">
        <f t="shared" si="36"/>
        <v>0</v>
      </c>
    </row>
    <row r="40" spans="1:32" ht="12.75">
      <c r="A40" s="10">
        <f t="shared" si="22"/>
        <v>33</v>
      </c>
      <c r="B40" s="19" t="s">
        <v>70</v>
      </c>
      <c r="C40" s="20" t="s">
        <v>71</v>
      </c>
      <c r="D40" s="85">
        <f t="shared" si="20"/>
        <v>8662.4</v>
      </c>
      <c r="E40" s="6">
        <v>8662.4</v>
      </c>
      <c r="F40" s="6">
        <v>8662.4</v>
      </c>
      <c r="G40" s="6">
        <v>8662.4</v>
      </c>
      <c r="H40" s="6">
        <v>8662.4</v>
      </c>
      <c r="I40" s="6">
        <v>8662.4</v>
      </c>
      <c r="J40" s="6">
        <v>8662.4</v>
      </c>
      <c r="K40" s="6">
        <v>8662.4</v>
      </c>
      <c r="L40" s="6">
        <v>8662.4</v>
      </c>
      <c r="M40" s="6">
        <v>8662.4</v>
      </c>
      <c r="N40" s="6">
        <v>8662.4</v>
      </c>
      <c r="O40" s="6">
        <v>8662.4</v>
      </c>
      <c r="P40" s="14">
        <v>8662.4</v>
      </c>
      <c r="Q40" s="6">
        <f t="shared" si="23"/>
        <v>0.032</v>
      </c>
      <c r="R40" s="6">
        <v>2</v>
      </c>
      <c r="S40" s="6">
        <f t="shared" si="21"/>
        <v>53523</v>
      </c>
      <c r="T40" s="45">
        <f t="shared" si="24"/>
        <v>107045</v>
      </c>
      <c r="U40" s="3">
        <f t="shared" si="25"/>
        <v>107045</v>
      </c>
      <c r="V40" s="6">
        <f t="shared" si="26"/>
        <v>74565</v>
      </c>
      <c r="W40" s="6">
        <f t="shared" si="27"/>
        <v>15143</v>
      </c>
      <c r="X40" s="6">
        <f t="shared" si="28"/>
        <v>14926</v>
      </c>
      <c r="Y40" s="6">
        <f t="shared" si="29"/>
        <v>493</v>
      </c>
      <c r="Z40" s="6">
        <f t="shared" si="30"/>
        <v>1694</v>
      </c>
      <c r="AA40" s="6">
        <f t="shared" si="31"/>
        <v>167</v>
      </c>
      <c r="AB40" s="6">
        <f t="shared" si="32"/>
        <v>0</v>
      </c>
      <c r="AC40" s="6">
        <f t="shared" si="33"/>
        <v>57</v>
      </c>
      <c r="AD40" s="6">
        <f t="shared" si="34"/>
        <v>0</v>
      </c>
      <c r="AE40" s="6">
        <f t="shared" si="35"/>
        <v>0</v>
      </c>
      <c r="AF40" s="6">
        <f t="shared" si="36"/>
        <v>0</v>
      </c>
    </row>
    <row r="41" spans="1:32" ht="12.75">
      <c r="A41" s="10">
        <f t="shared" si="22"/>
        <v>34</v>
      </c>
      <c r="B41" s="19" t="s">
        <v>72</v>
      </c>
      <c r="C41" s="20" t="s">
        <v>73</v>
      </c>
      <c r="D41" s="85">
        <f t="shared" si="20"/>
        <v>8106</v>
      </c>
      <c r="E41" s="6">
        <v>8106</v>
      </c>
      <c r="F41" s="6">
        <v>8106</v>
      </c>
      <c r="G41" s="6">
        <v>8106</v>
      </c>
      <c r="H41" s="6">
        <v>8106</v>
      </c>
      <c r="I41" s="6">
        <v>8106</v>
      </c>
      <c r="J41" s="6">
        <v>8106</v>
      </c>
      <c r="K41" s="6">
        <v>8106</v>
      </c>
      <c r="L41" s="6">
        <v>8106</v>
      </c>
      <c r="M41" s="6">
        <v>8106</v>
      </c>
      <c r="N41" s="6">
        <v>8106</v>
      </c>
      <c r="O41" s="6">
        <v>8106</v>
      </c>
      <c r="P41" s="14">
        <v>8106</v>
      </c>
      <c r="Q41" s="6">
        <f t="shared" si="23"/>
        <v>0.03</v>
      </c>
      <c r="R41" s="6">
        <v>2</v>
      </c>
      <c r="S41" s="6">
        <f t="shared" si="21"/>
        <v>50178</v>
      </c>
      <c r="T41" s="45">
        <f t="shared" si="24"/>
        <v>100355</v>
      </c>
      <c r="U41" s="3">
        <f t="shared" si="25"/>
        <v>100355</v>
      </c>
      <c r="V41" s="6">
        <f t="shared" si="26"/>
        <v>69905</v>
      </c>
      <c r="W41" s="6">
        <f t="shared" si="27"/>
        <v>14197</v>
      </c>
      <c r="X41" s="6">
        <f t="shared" si="28"/>
        <v>13993</v>
      </c>
      <c r="Y41" s="6">
        <f t="shared" si="29"/>
        <v>463</v>
      </c>
      <c r="Z41" s="6">
        <f t="shared" si="30"/>
        <v>1588</v>
      </c>
      <c r="AA41" s="6">
        <f t="shared" si="31"/>
        <v>156</v>
      </c>
      <c r="AB41" s="6">
        <f t="shared" si="32"/>
        <v>0</v>
      </c>
      <c r="AC41" s="6">
        <f t="shared" si="33"/>
        <v>53</v>
      </c>
      <c r="AD41" s="6">
        <f t="shared" si="34"/>
        <v>0</v>
      </c>
      <c r="AE41" s="6">
        <f t="shared" si="35"/>
        <v>0</v>
      </c>
      <c r="AF41" s="6">
        <f t="shared" si="36"/>
        <v>0</v>
      </c>
    </row>
    <row r="42" spans="1:32" ht="12.75">
      <c r="A42" s="10">
        <f t="shared" si="22"/>
        <v>35</v>
      </c>
      <c r="B42" s="19" t="s">
        <v>74</v>
      </c>
      <c r="C42" s="20" t="s">
        <v>75</v>
      </c>
      <c r="D42" s="85">
        <f t="shared" si="20"/>
        <v>8067.88</v>
      </c>
      <c r="E42" s="6">
        <v>8067.65</v>
      </c>
      <c r="F42" s="6">
        <v>8067.65</v>
      </c>
      <c r="G42" s="6">
        <v>8067.65</v>
      </c>
      <c r="H42" s="6">
        <v>8067.95</v>
      </c>
      <c r="I42" s="6">
        <v>8067.95</v>
      </c>
      <c r="J42" s="6">
        <v>8067.95</v>
      </c>
      <c r="K42" s="6">
        <v>8067.95</v>
      </c>
      <c r="L42" s="6">
        <v>8067.95</v>
      </c>
      <c r="M42" s="6">
        <v>8067.95</v>
      </c>
      <c r="N42" s="6">
        <v>8067.95</v>
      </c>
      <c r="O42" s="6">
        <v>8067.95</v>
      </c>
      <c r="P42" s="14">
        <v>8067.95</v>
      </c>
      <c r="Q42" s="6">
        <f t="shared" si="23"/>
        <v>0.03</v>
      </c>
      <c r="R42" s="6">
        <v>2</v>
      </c>
      <c r="S42" s="6">
        <f t="shared" si="21"/>
        <v>50178</v>
      </c>
      <c r="T42" s="45">
        <f t="shared" si="24"/>
        <v>100355</v>
      </c>
      <c r="U42" s="3">
        <f t="shared" si="25"/>
        <v>100355</v>
      </c>
      <c r="V42" s="6">
        <f t="shared" si="26"/>
        <v>69905</v>
      </c>
      <c r="W42" s="6">
        <f t="shared" si="27"/>
        <v>14197</v>
      </c>
      <c r="X42" s="6">
        <f t="shared" si="28"/>
        <v>13993</v>
      </c>
      <c r="Y42" s="6">
        <f t="shared" si="29"/>
        <v>463</v>
      </c>
      <c r="Z42" s="6">
        <f t="shared" si="30"/>
        <v>1588</v>
      </c>
      <c r="AA42" s="6">
        <f t="shared" si="31"/>
        <v>156</v>
      </c>
      <c r="AB42" s="6">
        <f t="shared" si="32"/>
        <v>0</v>
      </c>
      <c r="AC42" s="6">
        <f t="shared" si="33"/>
        <v>53</v>
      </c>
      <c r="AD42" s="6">
        <f t="shared" si="34"/>
        <v>0</v>
      </c>
      <c r="AE42" s="6">
        <f t="shared" si="35"/>
        <v>0</v>
      </c>
      <c r="AF42" s="6">
        <f t="shared" si="36"/>
        <v>0</v>
      </c>
    </row>
    <row r="43" spans="1:32" ht="12.75">
      <c r="A43" s="10">
        <f t="shared" si="22"/>
        <v>36</v>
      </c>
      <c r="B43" s="19" t="s">
        <v>76</v>
      </c>
      <c r="C43" s="20" t="s">
        <v>77</v>
      </c>
      <c r="D43" s="85">
        <f t="shared" si="20"/>
        <v>6093</v>
      </c>
      <c r="E43" s="6">
        <v>6093</v>
      </c>
      <c r="F43" s="6">
        <v>6093</v>
      </c>
      <c r="G43" s="6">
        <v>6093</v>
      </c>
      <c r="H43" s="6">
        <v>6093</v>
      </c>
      <c r="I43" s="6">
        <v>6093</v>
      </c>
      <c r="J43" s="6">
        <v>6093</v>
      </c>
      <c r="K43" s="6">
        <v>6093</v>
      </c>
      <c r="L43" s="6">
        <v>6093</v>
      </c>
      <c r="M43" s="6">
        <v>6093</v>
      </c>
      <c r="N43" s="6">
        <v>6093</v>
      </c>
      <c r="O43" s="6">
        <v>6093</v>
      </c>
      <c r="P43" s="14">
        <v>6093</v>
      </c>
      <c r="Q43" s="6">
        <f t="shared" si="23"/>
        <v>0.022</v>
      </c>
      <c r="R43" s="6">
        <v>2</v>
      </c>
      <c r="S43" s="6">
        <f t="shared" si="21"/>
        <v>36797</v>
      </c>
      <c r="T43" s="45">
        <f t="shared" si="24"/>
        <v>73594</v>
      </c>
      <c r="U43" s="82">
        <f t="shared" si="25"/>
        <v>73594</v>
      </c>
      <c r="V43" s="6">
        <f t="shared" si="26"/>
        <v>51264</v>
      </c>
      <c r="W43" s="6">
        <f t="shared" si="27"/>
        <v>10411</v>
      </c>
      <c r="X43" s="6">
        <f t="shared" si="28"/>
        <v>10261</v>
      </c>
      <c r="Y43" s="6">
        <f t="shared" si="29"/>
        <v>339</v>
      </c>
      <c r="Z43" s="6">
        <f t="shared" si="30"/>
        <v>1165</v>
      </c>
      <c r="AA43" s="6">
        <f t="shared" si="31"/>
        <v>115</v>
      </c>
      <c r="AB43" s="6">
        <f t="shared" si="32"/>
        <v>0</v>
      </c>
      <c r="AC43" s="6">
        <f t="shared" si="33"/>
        <v>39</v>
      </c>
      <c r="AD43" s="6">
        <f t="shared" si="34"/>
        <v>0</v>
      </c>
      <c r="AE43" s="6">
        <f t="shared" si="35"/>
        <v>0</v>
      </c>
      <c r="AF43" s="6">
        <f t="shared" si="36"/>
        <v>0</v>
      </c>
    </row>
    <row r="44" spans="1:32" ht="12.75">
      <c r="A44" s="10">
        <f t="shared" si="22"/>
        <v>37</v>
      </c>
      <c r="B44" s="19" t="s">
        <v>78</v>
      </c>
      <c r="C44" s="20" t="s">
        <v>79</v>
      </c>
      <c r="D44" s="85">
        <f t="shared" si="20"/>
        <v>5589.3</v>
      </c>
      <c r="E44" s="6">
        <v>5589.3</v>
      </c>
      <c r="F44" s="6">
        <v>5589.3</v>
      </c>
      <c r="G44" s="6">
        <v>5589.3</v>
      </c>
      <c r="H44" s="6">
        <v>5589.3</v>
      </c>
      <c r="I44" s="6">
        <v>5589.3</v>
      </c>
      <c r="J44" s="6">
        <v>5589.3</v>
      </c>
      <c r="K44" s="6">
        <v>5589.3</v>
      </c>
      <c r="L44" s="6">
        <v>5589.3</v>
      </c>
      <c r="M44" s="6">
        <v>5589.3</v>
      </c>
      <c r="N44" s="6">
        <v>5589.3</v>
      </c>
      <c r="O44" s="6">
        <v>5589.3</v>
      </c>
      <c r="P44" s="14">
        <v>5589.3</v>
      </c>
      <c r="Q44" s="6">
        <f t="shared" si="23"/>
        <v>0.021</v>
      </c>
      <c r="R44" s="6">
        <v>2</v>
      </c>
      <c r="S44" s="6">
        <f t="shared" si="21"/>
        <v>35124</v>
      </c>
      <c r="T44" s="45">
        <f t="shared" si="24"/>
        <v>70248</v>
      </c>
      <c r="U44" s="82">
        <f t="shared" si="25"/>
        <v>70248</v>
      </c>
      <c r="V44" s="6">
        <f t="shared" si="26"/>
        <v>48933</v>
      </c>
      <c r="W44" s="6">
        <f t="shared" si="27"/>
        <v>9938</v>
      </c>
      <c r="X44" s="6">
        <f t="shared" si="28"/>
        <v>9795</v>
      </c>
      <c r="Y44" s="6">
        <f t="shared" si="29"/>
        <v>324</v>
      </c>
      <c r="Z44" s="6">
        <f t="shared" si="30"/>
        <v>1112</v>
      </c>
      <c r="AA44" s="6">
        <f t="shared" si="31"/>
        <v>109</v>
      </c>
      <c r="AB44" s="6">
        <f t="shared" si="32"/>
        <v>0</v>
      </c>
      <c r="AC44" s="6">
        <f t="shared" si="33"/>
        <v>37</v>
      </c>
      <c r="AD44" s="6">
        <f t="shared" si="34"/>
        <v>0</v>
      </c>
      <c r="AE44" s="6">
        <f t="shared" si="35"/>
        <v>0</v>
      </c>
      <c r="AF44" s="6">
        <f t="shared" si="36"/>
        <v>0</v>
      </c>
    </row>
    <row r="45" spans="1:32" ht="13.5" customHeight="1">
      <c r="A45" s="10">
        <f t="shared" si="22"/>
        <v>38</v>
      </c>
      <c r="B45" s="19" t="s">
        <v>80</v>
      </c>
      <c r="C45" s="20" t="s">
        <v>81</v>
      </c>
      <c r="D45" s="85">
        <f t="shared" si="20"/>
        <v>4515.35</v>
      </c>
      <c r="E45" s="6">
        <v>4515.35</v>
      </c>
      <c r="F45" s="6">
        <v>4515.35</v>
      </c>
      <c r="G45" s="6">
        <v>4515.35</v>
      </c>
      <c r="H45" s="6">
        <v>4515.35</v>
      </c>
      <c r="I45" s="6">
        <v>4515.35</v>
      </c>
      <c r="J45" s="6">
        <v>4515.35</v>
      </c>
      <c r="K45" s="6">
        <v>4515.35</v>
      </c>
      <c r="L45" s="6">
        <v>4515.35</v>
      </c>
      <c r="M45" s="6">
        <v>4515.35</v>
      </c>
      <c r="N45" s="6">
        <v>4515.35</v>
      </c>
      <c r="O45" s="6">
        <v>4515.35</v>
      </c>
      <c r="P45" s="14">
        <v>4515.35</v>
      </c>
      <c r="Q45" s="6">
        <f t="shared" si="23"/>
        <v>0.017</v>
      </c>
      <c r="R45" s="6">
        <v>2</v>
      </c>
      <c r="S45" s="6">
        <f t="shared" si="21"/>
        <v>28434</v>
      </c>
      <c r="T45" s="45">
        <f t="shared" si="24"/>
        <v>56868</v>
      </c>
      <c r="U45" s="82">
        <f t="shared" si="25"/>
        <v>56867</v>
      </c>
      <c r="V45" s="6">
        <f t="shared" si="26"/>
        <v>39613</v>
      </c>
      <c r="W45" s="6">
        <f t="shared" si="27"/>
        <v>8045</v>
      </c>
      <c r="X45" s="6">
        <f t="shared" si="28"/>
        <v>7929</v>
      </c>
      <c r="Y45" s="6">
        <f t="shared" si="29"/>
        <v>262</v>
      </c>
      <c r="Z45" s="6">
        <f t="shared" si="30"/>
        <v>900</v>
      </c>
      <c r="AA45" s="6">
        <f t="shared" si="31"/>
        <v>88</v>
      </c>
      <c r="AB45" s="6">
        <f t="shared" si="32"/>
        <v>0</v>
      </c>
      <c r="AC45" s="6">
        <f t="shared" si="33"/>
        <v>30</v>
      </c>
      <c r="AD45" s="6">
        <f t="shared" si="34"/>
        <v>0</v>
      </c>
      <c r="AE45" s="6">
        <f t="shared" si="35"/>
        <v>0</v>
      </c>
      <c r="AF45" s="6">
        <f t="shared" si="36"/>
        <v>0</v>
      </c>
    </row>
    <row r="46" spans="1:32" ht="12.75">
      <c r="A46" s="10">
        <f t="shared" si="22"/>
        <v>39</v>
      </c>
      <c r="B46" s="19" t="s">
        <v>82</v>
      </c>
      <c r="C46" s="20" t="s">
        <v>83</v>
      </c>
      <c r="D46" s="85">
        <f t="shared" si="20"/>
        <v>5279.8</v>
      </c>
      <c r="E46" s="6">
        <v>5279.8</v>
      </c>
      <c r="F46" s="6">
        <v>5279.8</v>
      </c>
      <c r="G46" s="6">
        <v>5279.8</v>
      </c>
      <c r="H46" s="6">
        <v>5279.8</v>
      </c>
      <c r="I46" s="6">
        <v>5279.8</v>
      </c>
      <c r="J46" s="6">
        <v>5279.8</v>
      </c>
      <c r="K46" s="6">
        <v>5279.8</v>
      </c>
      <c r="L46" s="6">
        <v>5279.8</v>
      </c>
      <c r="M46" s="6">
        <v>5279.8</v>
      </c>
      <c r="N46" s="6">
        <v>5279.8</v>
      </c>
      <c r="O46" s="6">
        <v>5279.8</v>
      </c>
      <c r="P46" s="14">
        <v>5279.8</v>
      </c>
      <c r="Q46" s="6">
        <f t="shared" si="23"/>
        <v>0.019</v>
      </c>
      <c r="R46" s="6">
        <v>1</v>
      </c>
      <c r="S46" s="6">
        <f t="shared" si="21"/>
        <v>63558</v>
      </c>
      <c r="T46" s="45">
        <f t="shared" si="24"/>
        <v>63558</v>
      </c>
      <c r="U46" s="3">
        <f t="shared" si="25"/>
        <v>63558</v>
      </c>
      <c r="V46" s="6">
        <f t="shared" si="26"/>
        <v>44273</v>
      </c>
      <c r="W46" s="6">
        <f t="shared" si="27"/>
        <v>8991</v>
      </c>
      <c r="X46" s="6">
        <f t="shared" si="28"/>
        <v>8862</v>
      </c>
      <c r="Y46" s="6">
        <f t="shared" si="29"/>
        <v>293</v>
      </c>
      <c r="Z46" s="6">
        <f t="shared" si="30"/>
        <v>1006</v>
      </c>
      <c r="AA46" s="6">
        <f t="shared" si="31"/>
        <v>99</v>
      </c>
      <c r="AB46" s="6">
        <f t="shared" si="32"/>
        <v>0</v>
      </c>
      <c r="AC46" s="6">
        <f t="shared" si="33"/>
        <v>34</v>
      </c>
      <c r="AD46" s="6">
        <f t="shared" si="34"/>
        <v>0</v>
      </c>
      <c r="AE46" s="6">
        <f t="shared" si="35"/>
        <v>0</v>
      </c>
      <c r="AF46" s="6">
        <f t="shared" si="36"/>
        <v>0</v>
      </c>
    </row>
    <row r="47" spans="1:32" ht="12.75">
      <c r="A47" s="10">
        <f t="shared" si="22"/>
        <v>40</v>
      </c>
      <c r="B47" s="19" t="s">
        <v>84</v>
      </c>
      <c r="C47" s="20" t="s">
        <v>85</v>
      </c>
      <c r="D47" s="85">
        <f t="shared" si="20"/>
        <v>5279.98</v>
      </c>
      <c r="E47" s="6">
        <v>5278.9</v>
      </c>
      <c r="F47" s="6">
        <v>5278.9</v>
      </c>
      <c r="G47" s="6">
        <v>5278.9</v>
      </c>
      <c r="H47" s="6">
        <v>5278.9</v>
      </c>
      <c r="I47" s="6">
        <v>5278.9</v>
      </c>
      <c r="J47" s="6">
        <v>5278.9</v>
      </c>
      <c r="K47" s="6">
        <v>5280.2</v>
      </c>
      <c r="L47" s="6">
        <v>5280.2</v>
      </c>
      <c r="M47" s="6">
        <v>5281.5</v>
      </c>
      <c r="N47" s="6">
        <v>5281.5</v>
      </c>
      <c r="O47" s="6">
        <v>5281.5</v>
      </c>
      <c r="P47" s="14">
        <v>5281.5</v>
      </c>
      <c r="Q47" s="6">
        <f t="shared" si="23"/>
        <v>0.019</v>
      </c>
      <c r="R47" s="6">
        <v>1</v>
      </c>
      <c r="S47" s="6">
        <f t="shared" si="21"/>
        <v>63558</v>
      </c>
      <c r="T47" s="45">
        <f t="shared" si="24"/>
        <v>63558</v>
      </c>
      <c r="U47" s="3">
        <f t="shared" si="25"/>
        <v>63558</v>
      </c>
      <c r="V47" s="6">
        <f t="shared" si="26"/>
        <v>44273</v>
      </c>
      <c r="W47" s="6">
        <f t="shared" si="27"/>
        <v>8991</v>
      </c>
      <c r="X47" s="6">
        <f t="shared" si="28"/>
        <v>8862</v>
      </c>
      <c r="Y47" s="6">
        <f t="shared" si="29"/>
        <v>293</v>
      </c>
      <c r="Z47" s="6">
        <f t="shared" si="30"/>
        <v>1006</v>
      </c>
      <c r="AA47" s="6">
        <f t="shared" si="31"/>
        <v>99</v>
      </c>
      <c r="AB47" s="6">
        <f t="shared" si="32"/>
        <v>0</v>
      </c>
      <c r="AC47" s="6">
        <f t="shared" si="33"/>
        <v>34</v>
      </c>
      <c r="AD47" s="6">
        <f t="shared" si="34"/>
        <v>0</v>
      </c>
      <c r="AE47" s="6">
        <f t="shared" si="35"/>
        <v>0</v>
      </c>
      <c r="AF47" s="6">
        <f t="shared" si="36"/>
        <v>0</v>
      </c>
    </row>
    <row r="48" spans="1:32" ht="12.75">
      <c r="A48" s="10">
        <f t="shared" si="22"/>
        <v>41</v>
      </c>
      <c r="B48" s="19" t="s">
        <v>86</v>
      </c>
      <c r="C48" s="20" t="s">
        <v>87</v>
      </c>
      <c r="D48" s="85">
        <f t="shared" si="20"/>
        <v>29506.54</v>
      </c>
      <c r="E48" s="6">
        <v>29506.56</v>
      </c>
      <c r="F48" s="6">
        <v>29506.56</v>
      </c>
      <c r="G48" s="6">
        <v>29506.56</v>
      </c>
      <c r="H48" s="6">
        <v>29506.56</v>
      </c>
      <c r="I48" s="6">
        <v>29506.56</v>
      </c>
      <c r="J48" s="6">
        <v>29506.56</v>
      </c>
      <c r="K48" s="6">
        <v>29506.56</v>
      </c>
      <c r="L48" s="6">
        <v>29506.56</v>
      </c>
      <c r="M48" s="6">
        <v>29506.56</v>
      </c>
      <c r="N48" s="6">
        <v>29506.46</v>
      </c>
      <c r="O48" s="6">
        <v>29506.46</v>
      </c>
      <c r="P48" s="14">
        <v>29506.46</v>
      </c>
      <c r="Q48" s="6">
        <f>ROUND((D48/$D$59),3)+0.001</f>
        <v>0.109</v>
      </c>
      <c r="R48" s="6">
        <v>11</v>
      </c>
      <c r="S48" s="6">
        <f t="shared" si="21"/>
        <v>33148</v>
      </c>
      <c r="T48" s="45">
        <f t="shared" si="24"/>
        <v>364622</v>
      </c>
      <c r="U48" s="3">
        <f t="shared" si="25"/>
        <v>364631</v>
      </c>
      <c r="V48" s="60">
        <f>ROUND(($V$29/$U$29*T48),0)+10</f>
        <v>253998</v>
      </c>
      <c r="W48" s="6">
        <f t="shared" si="27"/>
        <v>51581</v>
      </c>
      <c r="X48" s="6">
        <f t="shared" si="28"/>
        <v>50840</v>
      </c>
      <c r="Y48" s="6">
        <f t="shared" si="29"/>
        <v>1681</v>
      </c>
      <c r="Z48" s="6">
        <f t="shared" si="30"/>
        <v>5771</v>
      </c>
      <c r="AA48" s="6">
        <f t="shared" si="31"/>
        <v>567</v>
      </c>
      <c r="AB48" s="6">
        <f t="shared" si="32"/>
        <v>0</v>
      </c>
      <c r="AC48" s="6">
        <f t="shared" si="33"/>
        <v>193</v>
      </c>
      <c r="AD48" s="6">
        <f t="shared" si="34"/>
        <v>0</v>
      </c>
      <c r="AE48" s="6">
        <f t="shared" si="35"/>
        <v>0</v>
      </c>
      <c r="AF48" s="6">
        <f t="shared" si="36"/>
        <v>0</v>
      </c>
    </row>
    <row r="49" spans="1:32" ht="12.75">
      <c r="A49" s="10">
        <f t="shared" si="22"/>
        <v>42</v>
      </c>
      <c r="B49" s="19" t="s">
        <v>88</v>
      </c>
      <c r="C49" s="20" t="s">
        <v>89</v>
      </c>
      <c r="D49" s="85">
        <f t="shared" si="20"/>
        <v>17703.53</v>
      </c>
      <c r="E49" s="6">
        <v>17703.6</v>
      </c>
      <c r="F49" s="6">
        <v>17703.6</v>
      </c>
      <c r="G49" s="6">
        <v>17703.6</v>
      </c>
      <c r="H49" s="6">
        <v>17703.6</v>
      </c>
      <c r="I49" s="6">
        <v>17703.6</v>
      </c>
      <c r="J49" s="6">
        <v>17703.6</v>
      </c>
      <c r="K49" s="6">
        <v>17703.6</v>
      </c>
      <c r="L49" s="6">
        <v>17703.6</v>
      </c>
      <c r="M49" s="6">
        <v>17703.4</v>
      </c>
      <c r="N49" s="6">
        <v>17703.4</v>
      </c>
      <c r="O49" s="6">
        <v>17703.4</v>
      </c>
      <c r="P49" s="14">
        <v>17703.4</v>
      </c>
      <c r="Q49" s="6">
        <f t="shared" si="23"/>
        <v>0.065</v>
      </c>
      <c r="R49" s="6">
        <v>10</v>
      </c>
      <c r="S49" s="6">
        <f t="shared" si="21"/>
        <v>21744</v>
      </c>
      <c r="T49" s="45">
        <f t="shared" si="24"/>
        <v>217435</v>
      </c>
      <c r="U49" s="3">
        <f t="shared" si="25"/>
        <v>217435</v>
      </c>
      <c r="V49" s="6">
        <f t="shared" si="26"/>
        <v>151460</v>
      </c>
      <c r="W49" s="6">
        <f t="shared" si="27"/>
        <v>30760</v>
      </c>
      <c r="X49" s="6">
        <f t="shared" si="28"/>
        <v>30318</v>
      </c>
      <c r="Y49" s="6">
        <f t="shared" si="29"/>
        <v>1002</v>
      </c>
      <c r="Z49" s="6">
        <f t="shared" si="30"/>
        <v>3442</v>
      </c>
      <c r="AA49" s="6">
        <f t="shared" si="31"/>
        <v>338</v>
      </c>
      <c r="AB49" s="6">
        <f t="shared" si="32"/>
        <v>0</v>
      </c>
      <c r="AC49" s="6">
        <f t="shared" si="33"/>
        <v>115</v>
      </c>
      <c r="AD49" s="6">
        <f t="shared" si="34"/>
        <v>0</v>
      </c>
      <c r="AE49" s="6">
        <f t="shared" si="35"/>
        <v>0</v>
      </c>
      <c r="AF49" s="6">
        <f t="shared" si="36"/>
        <v>0</v>
      </c>
    </row>
    <row r="50" spans="1:32" ht="12.75">
      <c r="A50" s="10">
        <f t="shared" si="22"/>
        <v>43</v>
      </c>
      <c r="B50" s="19" t="s">
        <v>90</v>
      </c>
      <c r="C50" s="20" t="s">
        <v>91</v>
      </c>
      <c r="D50" s="85">
        <f t="shared" si="20"/>
        <v>14218.78</v>
      </c>
      <c r="E50" s="6">
        <v>14219</v>
      </c>
      <c r="F50" s="6">
        <v>14219</v>
      </c>
      <c r="G50" s="6">
        <v>14219</v>
      </c>
      <c r="H50" s="6">
        <v>14219</v>
      </c>
      <c r="I50" s="6">
        <v>14219</v>
      </c>
      <c r="J50" s="6">
        <v>14219</v>
      </c>
      <c r="K50" s="6">
        <v>14219</v>
      </c>
      <c r="L50" s="6">
        <v>14219</v>
      </c>
      <c r="M50" s="6">
        <v>14219</v>
      </c>
      <c r="N50" s="6">
        <v>14219</v>
      </c>
      <c r="O50" s="6">
        <v>14217.7</v>
      </c>
      <c r="P50" s="14">
        <v>14217.7</v>
      </c>
      <c r="Q50" s="6">
        <f t="shared" si="23"/>
        <v>0.052</v>
      </c>
      <c r="R50" s="6">
        <v>8</v>
      </c>
      <c r="S50" s="6">
        <f t="shared" si="21"/>
        <v>21744</v>
      </c>
      <c r="T50" s="45">
        <f t="shared" si="24"/>
        <v>173948</v>
      </c>
      <c r="U50" s="3">
        <f t="shared" si="25"/>
        <v>173948</v>
      </c>
      <c r="V50" s="6">
        <f t="shared" si="26"/>
        <v>121168</v>
      </c>
      <c r="W50" s="6">
        <f t="shared" si="27"/>
        <v>24608</v>
      </c>
      <c r="X50" s="6">
        <f t="shared" si="28"/>
        <v>24254</v>
      </c>
      <c r="Y50" s="6">
        <f t="shared" si="29"/>
        <v>802</v>
      </c>
      <c r="Z50" s="6">
        <f t="shared" si="30"/>
        <v>2753</v>
      </c>
      <c r="AA50" s="6">
        <f t="shared" si="31"/>
        <v>271</v>
      </c>
      <c r="AB50" s="6">
        <f t="shared" si="32"/>
        <v>0</v>
      </c>
      <c r="AC50" s="6">
        <f t="shared" si="33"/>
        <v>92</v>
      </c>
      <c r="AD50" s="6">
        <f t="shared" si="34"/>
        <v>0</v>
      </c>
      <c r="AE50" s="6">
        <f t="shared" si="35"/>
        <v>0</v>
      </c>
      <c r="AF50" s="6">
        <f t="shared" si="36"/>
        <v>0</v>
      </c>
    </row>
    <row r="51" spans="1:32" ht="12.75">
      <c r="A51" s="10">
        <f t="shared" si="22"/>
        <v>44</v>
      </c>
      <c r="B51" s="19" t="s">
        <v>92</v>
      </c>
      <c r="C51" s="20" t="s">
        <v>93</v>
      </c>
      <c r="D51" s="85">
        <f t="shared" si="20"/>
        <v>10579.94</v>
      </c>
      <c r="E51" s="6">
        <v>10579.85</v>
      </c>
      <c r="F51" s="6">
        <v>10579.95</v>
      </c>
      <c r="G51" s="6">
        <v>10579.95</v>
      </c>
      <c r="H51" s="6">
        <v>10579.95</v>
      </c>
      <c r="I51" s="6">
        <v>10579.95</v>
      </c>
      <c r="J51" s="6">
        <v>10580.05</v>
      </c>
      <c r="K51" s="6">
        <v>10580.05</v>
      </c>
      <c r="L51" s="6">
        <v>10580.05</v>
      </c>
      <c r="M51" s="6">
        <v>10580.05</v>
      </c>
      <c r="N51" s="6">
        <v>10580.05</v>
      </c>
      <c r="O51" s="6">
        <v>10580.05</v>
      </c>
      <c r="P51" s="14">
        <v>10579.35</v>
      </c>
      <c r="Q51" s="6">
        <f t="shared" si="23"/>
        <v>0.039</v>
      </c>
      <c r="R51" s="6">
        <v>6</v>
      </c>
      <c r="S51" s="6">
        <f t="shared" si="21"/>
        <v>21744</v>
      </c>
      <c r="T51" s="45">
        <f t="shared" si="24"/>
        <v>130461</v>
      </c>
      <c r="U51" s="3">
        <f t="shared" si="25"/>
        <v>130461</v>
      </c>
      <c r="V51" s="6">
        <f t="shared" si="26"/>
        <v>90876</v>
      </c>
      <c r="W51" s="6">
        <f t="shared" si="27"/>
        <v>18456</v>
      </c>
      <c r="X51" s="6">
        <f t="shared" si="28"/>
        <v>18191</v>
      </c>
      <c r="Y51" s="6">
        <f t="shared" si="29"/>
        <v>601</v>
      </c>
      <c r="Z51" s="6">
        <f t="shared" si="30"/>
        <v>2065</v>
      </c>
      <c r="AA51" s="6">
        <f t="shared" si="31"/>
        <v>203</v>
      </c>
      <c r="AB51" s="6">
        <f t="shared" si="32"/>
        <v>0</v>
      </c>
      <c r="AC51" s="6">
        <f t="shared" si="33"/>
        <v>69</v>
      </c>
      <c r="AD51" s="6">
        <f t="shared" si="34"/>
        <v>0</v>
      </c>
      <c r="AE51" s="6">
        <f t="shared" si="35"/>
        <v>0</v>
      </c>
      <c r="AF51" s="6">
        <f t="shared" si="36"/>
        <v>0</v>
      </c>
    </row>
    <row r="52" spans="1:32" ht="12.75">
      <c r="A52" s="10">
        <f t="shared" si="22"/>
        <v>45</v>
      </c>
      <c r="B52" s="19" t="s">
        <v>94</v>
      </c>
      <c r="C52" s="20" t="s">
        <v>95</v>
      </c>
      <c r="D52" s="85">
        <f t="shared" si="20"/>
        <v>5297.27</v>
      </c>
      <c r="E52" s="6">
        <v>5248.52</v>
      </c>
      <c r="F52" s="6">
        <v>5248.52</v>
      </c>
      <c r="G52" s="6">
        <v>5307.02</v>
      </c>
      <c r="H52" s="6">
        <v>5307.02</v>
      </c>
      <c r="I52" s="6">
        <v>5307.02</v>
      </c>
      <c r="J52" s="6">
        <v>5307.02</v>
      </c>
      <c r="K52" s="6">
        <v>5307.02</v>
      </c>
      <c r="L52" s="6">
        <v>5307.02</v>
      </c>
      <c r="M52" s="6">
        <v>5307.02</v>
      </c>
      <c r="N52" s="6">
        <v>5307.02</v>
      </c>
      <c r="O52" s="6">
        <v>5307.02</v>
      </c>
      <c r="P52" s="14">
        <v>5307.02</v>
      </c>
      <c r="Q52" s="6">
        <f t="shared" si="23"/>
        <v>0.019</v>
      </c>
      <c r="R52" s="6">
        <v>3</v>
      </c>
      <c r="S52" s="6">
        <f t="shared" si="21"/>
        <v>21186</v>
      </c>
      <c r="T52" s="45">
        <f t="shared" si="24"/>
        <v>63558</v>
      </c>
      <c r="U52" s="3">
        <f t="shared" si="25"/>
        <v>63558</v>
      </c>
      <c r="V52" s="6">
        <f t="shared" si="26"/>
        <v>44273</v>
      </c>
      <c r="W52" s="6">
        <f t="shared" si="27"/>
        <v>8991</v>
      </c>
      <c r="X52" s="6">
        <f t="shared" si="28"/>
        <v>8862</v>
      </c>
      <c r="Y52" s="6">
        <f t="shared" si="29"/>
        <v>293</v>
      </c>
      <c r="Z52" s="6">
        <f t="shared" si="30"/>
        <v>1006</v>
      </c>
      <c r="AA52" s="6">
        <f t="shared" si="31"/>
        <v>99</v>
      </c>
      <c r="AB52" s="6">
        <f t="shared" si="32"/>
        <v>0</v>
      </c>
      <c r="AC52" s="6">
        <f t="shared" si="33"/>
        <v>34</v>
      </c>
      <c r="AD52" s="6">
        <f t="shared" si="34"/>
        <v>0</v>
      </c>
      <c r="AE52" s="6">
        <f t="shared" si="35"/>
        <v>0</v>
      </c>
      <c r="AF52" s="6">
        <f t="shared" si="36"/>
        <v>0</v>
      </c>
    </row>
    <row r="53" spans="1:32" ht="12.75">
      <c r="A53" s="10">
        <f t="shared" si="22"/>
        <v>46</v>
      </c>
      <c r="B53" s="19" t="s">
        <v>96</v>
      </c>
      <c r="C53" s="20" t="s">
        <v>97</v>
      </c>
      <c r="D53" s="85">
        <f t="shared" si="20"/>
        <v>5291.07</v>
      </c>
      <c r="E53" s="6">
        <v>5291</v>
      </c>
      <c r="F53" s="6">
        <v>5291</v>
      </c>
      <c r="G53" s="6">
        <v>5291</v>
      </c>
      <c r="H53" s="6">
        <v>5291</v>
      </c>
      <c r="I53" s="6">
        <v>5291</v>
      </c>
      <c r="J53" s="6">
        <v>5291</v>
      </c>
      <c r="K53" s="6">
        <v>5291</v>
      </c>
      <c r="L53" s="6">
        <v>5291</v>
      </c>
      <c r="M53" s="6">
        <v>5291</v>
      </c>
      <c r="N53" s="6">
        <v>5291.3</v>
      </c>
      <c r="O53" s="6">
        <v>5291.3</v>
      </c>
      <c r="P53" s="14">
        <v>5291.2</v>
      </c>
      <c r="Q53" s="6">
        <f t="shared" si="23"/>
        <v>0.019</v>
      </c>
      <c r="R53" s="6">
        <v>3</v>
      </c>
      <c r="S53" s="6">
        <f t="shared" si="21"/>
        <v>21186</v>
      </c>
      <c r="T53" s="45">
        <f t="shared" si="24"/>
        <v>63558</v>
      </c>
      <c r="U53" s="3">
        <f t="shared" si="25"/>
        <v>63558</v>
      </c>
      <c r="V53" s="6">
        <f t="shared" si="26"/>
        <v>44273</v>
      </c>
      <c r="W53" s="6">
        <f t="shared" si="27"/>
        <v>8991</v>
      </c>
      <c r="X53" s="6">
        <f t="shared" si="28"/>
        <v>8862</v>
      </c>
      <c r="Y53" s="6">
        <f t="shared" si="29"/>
        <v>293</v>
      </c>
      <c r="Z53" s="6">
        <f t="shared" si="30"/>
        <v>1006</v>
      </c>
      <c r="AA53" s="6">
        <f t="shared" si="31"/>
        <v>99</v>
      </c>
      <c r="AB53" s="6">
        <f t="shared" si="32"/>
        <v>0</v>
      </c>
      <c r="AC53" s="6">
        <f t="shared" si="33"/>
        <v>34</v>
      </c>
      <c r="AD53" s="6">
        <f t="shared" si="34"/>
        <v>0</v>
      </c>
      <c r="AE53" s="6">
        <f t="shared" si="35"/>
        <v>0</v>
      </c>
      <c r="AF53" s="6">
        <f t="shared" si="36"/>
        <v>0</v>
      </c>
    </row>
    <row r="54" spans="1:32" ht="12.75">
      <c r="A54" s="10">
        <f t="shared" si="22"/>
        <v>47</v>
      </c>
      <c r="B54" s="19" t="s">
        <v>98</v>
      </c>
      <c r="C54" s="20" t="s">
        <v>99</v>
      </c>
      <c r="D54" s="85">
        <f t="shared" si="20"/>
        <v>5292.28</v>
      </c>
      <c r="E54" s="6">
        <v>5291.93</v>
      </c>
      <c r="F54" s="6">
        <v>5291.93</v>
      </c>
      <c r="G54" s="6">
        <v>5291.93</v>
      </c>
      <c r="H54" s="6">
        <v>5292.73</v>
      </c>
      <c r="I54" s="6">
        <v>5292.73</v>
      </c>
      <c r="J54" s="6">
        <v>5292.73</v>
      </c>
      <c r="K54" s="6">
        <v>5292.23</v>
      </c>
      <c r="L54" s="6">
        <v>5292.23</v>
      </c>
      <c r="M54" s="6">
        <v>5292.23</v>
      </c>
      <c r="N54" s="6">
        <v>5292.23</v>
      </c>
      <c r="O54" s="6">
        <v>5292.23</v>
      </c>
      <c r="P54" s="14">
        <v>5292.23</v>
      </c>
      <c r="Q54" s="6">
        <f t="shared" si="23"/>
        <v>0.019</v>
      </c>
      <c r="R54" s="6">
        <v>3</v>
      </c>
      <c r="S54" s="6">
        <f t="shared" si="21"/>
        <v>21186</v>
      </c>
      <c r="T54" s="45">
        <f t="shared" si="24"/>
        <v>63558</v>
      </c>
      <c r="U54" s="3">
        <f t="shared" si="25"/>
        <v>63558</v>
      </c>
      <c r="V54" s="6">
        <f t="shared" si="26"/>
        <v>44273</v>
      </c>
      <c r="W54" s="6">
        <f t="shared" si="27"/>
        <v>8991</v>
      </c>
      <c r="X54" s="6">
        <f t="shared" si="28"/>
        <v>8862</v>
      </c>
      <c r="Y54" s="6">
        <f t="shared" si="29"/>
        <v>293</v>
      </c>
      <c r="Z54" s="6">
        <f t="shared" si="30"/>
        <v>1006</v>
      </c>
      <c r="AA54" s="6">
        <f t="shared" si="31"/>
        <v>99</v>
      </c>
      <c r="AB54" s="6">
        <f t="shared" si="32"/>
        <v>0</v>
      </c>
      <c r="AC54" s="6">
        <f t="shared" si="33"/>
        <v>34</v>
      </c>
      <c r="AD54" s="6">
        <f t="shared" si="34"/>
        <v>0</v>
      </c>
      <c r="AE54" s="6">
        <f t="shared" si="35"/>
        <v>0</v>
      </c>
      <c r="AF54" s="6">
        <f t="shared" si="36"/>
        <v>0</v>
      </c>
    </row>
    <row r="55" spans="1:32" ht="12.75">
      <c r="A55" s="10">
        <f t="shared" si="22"/>
        <v>48</v>
      </c>
      <c r="B55" s="19" t="s">
        <v>100</v>
      </c>
      <c r="C55" s="20" t="s">
        <v>101</v>
      </c>
      <c r="D55" s="85">
        <f t="shared" si="20"/>
        <v>6981.66</v>
      </c>
      <c r="E55" s="6">
        <v>6981.66</v>
      </c>
      <c r="F55" s="6">
        <v>6981.66</v>
      </c>
      <c r="G55" s="6">
        <v>6981.66</v>
      </c>
      <c r="H55" s="6">
        <v>6981.66</v>
      </c>
      <c r="I55" s="6">
        <v>6981.66</v>
      </c>
      <c r="J55" s="6">
        <v>6981.66</v>
      </c>
      <c r="K55" s="6">
        <v>6981.66</v>
      </c>
      <c r="L55" s="6">
        <v>6981.66</v>
      </c>
      <c r="M55" s="6">
        <v>6981.66</v>
      </c>
      <c r="N55" s="6">
        <v>6981.66</v>
      </c>
      <c r="O55" s="6">
        <v>6981.66</v>
      </c>
      <c r="P55" s="14">
        <v>6981.66</v>
      </c>
      <c r="Q55" s="6">
        <f t="shared" si="23"/>
        <v>0.026</v>
      </c>
      <c r="R55" s="6">
        <v>4</v>
      </c>
      <c r="S55" s="6">
        <f t="shared" si="21"/>
        <v>21744</v>
      </c>
      <c r="T55" s="45">
        <f t="shared" si="24"/>
        <v>86974</v>
      </c>
      <c r="U55" s="3">
        <f t="shared" si="25"/>
        <v>86974</v>
      </c>
      <c r="V55" s="6">
        <f t="shared" si="26"/>
        <v>60584</v>
      </c>
      <c r="W55" s="6">
        <f t="shared" si="27"/>
        <v>12304</v>
      </c>
      <c r="X55" s="6">
        <f t="shared" si="28"/>
        <v>12127</v>
      </c>
      <c r="Y55" s="6">
        <f t="shared" si="29"/>
        <v>401</v>
      </c>
      <c r="Z55" s="6">
        <f t="shared" si="30"/>
        <v>1377</v>
      </c>
      <c r="AA55" s="6">
        <f t="shared" si="31"/>
        <v>135</v>
      </c>
      <c r="AB55" s="6">
        <f t="shared" si="32"/>
        <v>0</v>
      </c>
      <c r="AC55" s="6">
        <f t="shared" si="33"/>
        <v>46</v>
      </c>
      <c r="AD55" s="6">
        <f t="shared" si="34"/>
        <v>0</v>
      </c>
      <c r="AE55" s="6">
        <f t="shared" si="35"/>
        <v>0</v>
      </c>
      <c r="AF55" s="6">
        <f t="shared" si="36"/>
        <v>0</v>
      </c>
    </row>
    <row r="56" spans="1:32" ht="12.75">
      <c r="A56" s="10">
        <f t="shared" si="22"/>
        <v>49</v>
      </c>
      <c r="B56" s="19" t="s">
        <v>102</v>
      </c>
      <c r="C56" s="20" t="s">
        <v>103</v>
      </c>
      <c r="D56" s="85">
        <f t="shared" si="20"/>
        <v>5281.85</v>
      </c>
      <c r="E56" s="6">
        <v>5273.1</v>
      </c>
      <c r="F56" s="6">
        <v>5273.1</v>
      </c>
      <c r="G56" s="6">
        <v>5273.1</v>
      </c>
      <c r="H56" s="6">
        <v>5273.1</v>
      </c>
      <c r="I56" s="6">
        <v>5273.1</v>
      </c>
      <c r="J56" s="6">
        <v>5273.1</v>
      </c>
      <c r="K56" s="6">
        <v>5273.1</v>
      </c>
      <c r="L56" s="6">
        <v>5273.1</v>
      </c>
      <c r="M56" s="6">
        <v>5273.1</v>
      </c>
      <c r="N56" s="6">
        <v>5308.1</v>
      </c>
      <c r="O56" s="6">
        <v>5308.1</v>
      </c>
      <c r="P56" s="14">
        <v>5308.1</v>
      </c>
      <c r="Q56" s="6">
        <f t="shared" si="23"/>
        <v>0.019</v>
      </c>
      <c r="R56" s="6">
        <v>1</v>
      </c>
      <c r="S56" s="6">
        <f t="shared" si="21"/>
        <v>63558</v>
      </c>
      <c r="T56" s="45">
        <f t="shared" si="24"/>
        <v>63558</v>
      </c>
      <c r="U56" s="3">
        <f t="shared" si="25"/>
        <v>63558</v>
      </c>
      <c r="V56" s="6">
        <f t="shared" si="26"/>
        <v>44273</v>
      </c>
      <c r="W56" s="6">
        <f t="shared" si="27"/>
        <v>8991</v>
      </c>
      <c r="X56" s="6">
        <f t="shared" si="28"/>
        <v>8862</v>
      </c>
      <c r="Y56" s="6">
        <f t="shared" si="29"/>
        <v>293</v>
      </c>
      <c r="Z56" s="6">
        <f t="shared" si="30"/>
        <v>1006</v>
      </c>
      <c r="AA56" s="6">
        <f t="shared" si="31"/>
        <v>99</v>
      </c>
      <c r="AB56" s="6">
        <f t="shared" si="32"/>
        <v>0</v>
      </c>
      <c r="AC56" s="6">
        <f t="shared" si="33"/>
        <v>34</v>
      </c>
      <c r="AD56" s="6">
        <f t="shared" si="34"/>
        <v>0</v>
      </c>
      <c r="AE56" s="6">
        <f t="shared" si="35"/>
        <v>0</v>
      </c>
      <c r="AF56" s="6">
        <f t="shared" si="36"/>
        <v>0</v>
      </c>
    </row>
    <row r="57" spans="1:32" ht="12.75">
      <c r="A57" s="10">
        <f t="shared" si="22"/>
        <v>50</v>
      </c>
      <c r="B57" s="19" t="s">
        <v>104</v>
      </c>
      <c r="C57" s="20" t="s">
        <v>105</v>
      </c>
      <c r="D57" s="85">
        <f t="shared" si="20"/>
        <v>5320.77</v>
      </c>
      <c r="E57" s="6">
        <v>5321.27</v>
      </c>
      <c r="F57" s="6">
        <v>5321.27</v>
      </c>
      <c r="G57" s="6">
        <v>5320.67</v>
      </c>
      <c r="H57" s="6">
        <v>5320.67</v>
      </c>
      <c r="I57" s="6">
        <v>5320.67</v>
      </c>
      <c r="J57" s="6">
        <v>5320.67</v>
      </c>
      <c r="K57" s="6">
        <v>5320.67</v>
      </c>
      <c r="L57" s="6">
        <v>5320.67</v>
      </c>
      <c r="M57" s="6">
        <v>5320.67</v>
      </c>
      <c r="N57" s="6">
        <v>5320.67</v>
      </c>
      <c r="O57" s="6">
        <v>5320.67</v>
      </c>
      <c r="P57" s="14">
        <v>5320.67</v>
      </c>
      <c r="Q57" s="6">
        <f t="shared" si="23"/>
        <v>0.02</v>
      </c>
      <c r="R57" s="6">
        <v>1</v>
      </c>
      <c r="S57" s="6">
        <f t="shared" si="21"/>
        <v>66901</v>
      </c>
      <c r="T57" s="45">
        <f t="shared" si="24"/>
        <v>66903</v>
      </c>
      <c r="U57" s="3">
        <f t="shared" si="25"/>
        <v>66901</v>
      </c>
      <c r="V57" s="6">
        <f t="shared" si="26"/>
        <v>46603</v>
      </c>
      <c r="W57" s="6">
        <f t="shared" si="27"/>
        <v>9464</v>
      </c>
      <c r="X57" s="6">
        <f t="shared" si="28"/>
        <v>9328</v>
      </c>
      <c r="Y57" s="6">
        <f t="shared" si="29"/>
        <v>308</v>
      </c>
      <c r="Z57" s="6">
        <f t="shared" si="30"/>
        <v>1059</v>
      </c>
      <c r="AA57" s="6">
        <f t="shared" si="31"/>
        <v>104</v>
      </c>
      <c r="AB57" s="6">
        <f t="shared" si="32"/>
        <v>0</v>
      </c>
      <c r="AC57" s="6">
        <f t="shared" si="33"/>
        <v>35</v>
      </c>
      <c r="AD57" s="6">
        <f t="shared" si="34"/>
        <v>0</v>
      </c>
      <c r="AE57" s="6">
        <f t="shared" si="35"/>
        <v>0</v>
      </c>
      <c r="AF57" s="6">
        <f t="shared" si="36"/>
        <v>0</v>
      </c>
    </row>
    <row r="58" spans="1:32" ht="12.75">
      <c r="A58" s="10">
        <f t="shared" si="22"/>
        <v>51</v>
      </c>
      <c r="B58" s="19" t="s">
        <v>106</v>
      </c>
      <c r="C58" s="20" t="s">
        <v>107</v>
      </c>
      <c r="D58" s="85">
        <f t="shared" si="20"/>
        <v>5261</v>
      </c>
      <c r="E58" s="14">
        <v>5261</v>
      </c>
      <c r="F58" s="14">
        <v>5261</v>
      </c>
      <c r="G58" s="6">
        <v>5261</v>
      </c>
      <c r="H58" s="6">
        <v>5261</v>
      </c>
      <c r="I58" s="6">
        <v>5261</v>
      </c>
      <c r="J58" s="6">
        <v>5261</v>
      </c>
      <c r="K58" s="6">
        <v>5261</v>
      </c>
      <c r="L58" s="6">
        <v>5261</v>
      </c>
      <c r="M58" s="6">
        <v>5261</v>
      </c>
      <c r="N58" s="6">
        <v>5261</v>
      </c>
      <c r="O58" s="14">
        <v>5261</v>
      </c>
      <c r="P58" s="14">
        <v>5261</v>
      </c>
      <c r="Q58" s="6">
        <f t="shared" si="23"/>
        <v>0.019</v>
      </c>
      <c r="R58" s="6">
        <v>1</v>
      </c>
      <c r="S58" s="6">
        <f t="shared" si="21"/>
        <v>63558</v>
      </c>
      <c r="T58" s="45">
        <f t="shared" si="24"/>
        <v>63558</v>
      </c>
      <c r="U58" s="3">
        <f t="shared" si="25"/>
        <v>63558</v>
      </c>
      <c r="V58" s="6">
        <f t="shared" si="26"/>
        <v>44273</v>
      </c>
      <c r="W58" s="6">
        <f t="shared" si="27"/>
        <v>8991</v>
      </c>
      <c r="X58" s="6">
        <f t="shared" si="28"/>
        <v>8862</v>
      </c>
      <c r="Y58" s="6">
        <f t="shared" si="29"/>
        <v>293</v>
      </c>
      <c r="Z58" s="6">
        <f t="shared" si="30"/>
        <v>1006</v>
      </c>
      <c r="AA58" s="6">
        <f t="shared" si="31"/>
        <v>99</v>
      </c>
      <c r="AB58" s="6">
        <f t="shared" si="32"/>
        <v>0</v>
      </c>
      <c r="AC58" s="6">
        <f t="shared" si="33"/>
        <v>34</v>
      </c>
      <c r="AD58" s="6">
        <f t="shared" si="34"/>
        <v>0</v>
      </c>
      <c r="AE58" s="6">
        <f t="shared" si="35"/>
        <v>0</v>
      </c>
      <c r="AF58" s="6">
        <f t="shared" si="36"/>
        <v>0</v>
      </c>
    </row>
    <row r="59" spans="1:32" s="16" customFormat="1" ht="23.25" customHeight="1">
      <c r="A59" s="21"/>
      <c r="B59" s="137" t="s">
        <v>205</v>
      </c>
      <c r="C59" s="137"/>
      <c r="D59" s="15">
        <f>SUM(D30:D58)</f>
        <v>271974.35000000003</v>
      </c>
      <c r="E59" s="15">
        <f aca="true" t="shared" si="37" ref="E59:Q59">SUM(E30:E58)</f>
        <v>271916.56</v>
      </c>
      <c r="F59" s="15">
        <f t="shared" si="37"/>
        <v>271896.70999999996</v>
      </c>
      <c r="G59" s="15">
        <f t="shared" si="37"/>
        <v>271974.95999999996</v>
      </c>
      <c r="H59" s="15">
        <f t="shared" si="37"/>
        <v>271976.06</v>
      </c>
      <c r="I59" s="15">
        <f t="shared" si="37"/>
        <v>271976.06</v>
      </c>
      <c r="J59" s="15">
        <f t="shared" si="37"/>
        <v>271976.16</v>
      </c>
      <c r="K59" s="15">
        <f t="shared" si="37"/>
        <v>271976.95999999996</v>
      </c>
      <c r="L59" s="15">
        <f t="shared" si="37"/>
        <v>271977.76</v>
      </c>
      <c r="M59" s="15">
        <f t="shared" si="37"/>
        <v>271979.25999999995</v>
      </c>
      <c r="N59" s="15">
        <f t="shared" si="37"/>
        <v>272015.05999999994</v>
      </c>
      <c r="O59" s="15">
        <f t="shared" si="37"/>
        <v>272013.75999999995</v>
      </c>
      <c r="P59" s="15">
        <f t="shared" si="37"/>
        <v>272012.96</v>
      </c>
      <c r="Q59" s="48">
        <f t="shared" si="37"/>
        <v>1.0000000000000004</v>
      </c>
      <c r="R59" s="54">
        <f>SUM(R30:R58)</f>
        <v>134</v>
      </c>
      <c r="S59" s="15"/>
      <c r="T59" s="88">
        <v>3345160</v>
      </c>
      <c r="U59" s="59">
        <f>SUM(U30:U58)</f>
        <v>3345160</v>
      </c>
      <c r="V59" s="59">
        <f>SUM(V30:V58)</f>
        <v>2330171</v>
      </c>
      <c r="W59" s="54">
        <f>SUM(W30:W58)</f>
        <v>473224</v>
      </c>
      <c r="X59" s="54">
        <f aca="true" t="shared" si="38" ref="X59:AF59">SUM(X30:X58)</f>
        <v>466425</v>
      </c>
      <c r="Y59" s="54">
        <f t="shared" si="38"/>
        <v>15420</v>
      </c>
      <c r="Z59" s="54">
        <f t="shared" si="38"/>
        <v>52945</v>
      </c>
      <c r="AA59" s="54">
        <f t="shared" si="38"/>
        <v>5204</v>
      </c>
      <c r="AB59" s="54">
        <f t="shared" si="38"/>
        <v>0</v>
      </c>
      <c r="AC59" s="54">
        <f t="shared" si="38"/>
        <v>1771</v>
      </c>
      <c r="AD59" s="54">
        <f t="shared" si="38"/>
        <v>0</v>
      </c>
      <c r="AE59" s="54">
        <f t="shared" si="38"/>
        <v>0</v>
      </c>
      <c r="AF59" s="54">
        <f t="shared" si="38"/>
        <v>0</v>
      </c>
    </row>
    <row r="60" spans="1:32" s="16" customFormat="1" ht="48">
      <c r="A60" s="22"/>
      <c r="B60" s="129" t="s">
        <v>209</v>
      </c>
      <c r="C60" s="13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44" t="s">
        <v>208</v>
      </c>
      <c r="S60" s="66" t="s">
        <v>210</v>
      </c>
      <c r="T60" s="117"/>
      <c r="U60" s="63">
        <f>SUM(V60:AF60)</f>
        <v>2554658</v>
      </c>
      <c r="V60" s="64">
        <v>1608417</v>
      </c>
      <c r="W60" s="64">
        <v>324901</v>
      </c>
      <c r="X60" s="64">
        <v>576417</v>
      </c>
      <c r="Y60" s="64">
        <v>4391</v>
      </c>
      <c r="Z60" s="64">
        <v>37738</v>
      </c>
      <c r="AA60" s="64">
        <v>0</v>
      </c>
      <c r="AB60" s="64">
        <v>0</v>
      </c>
      <c r="AC60" s="64">
        <v>2794</v>
      </c>
      <c r="AD60" s="64">
        <v>0</v>
      </c>
      <c r="AE60" s="64">
        <v>0</v>
      </c>
      <c r="AF60" s="90">
        <f>T76-SUM(V60:AE60)</f>
        <v>0</v>
      </c>
    </row>
    <row r="61" spans="1:32" ht="20.25" customHeight="1">
      <c r="A61" s="10">
        <v>52</v>
      </c>
      <c r="B61" s="25" t="s">
        <v>108</v>
      </c>
      <c r="C61" s="26" t="s">
        <v>109</v>
      </c>
      <c r="D61" s="85">
        <f aca="true" t="shared" si="39" ref="D61:D75">ROUND(((E61+F61+G61+H61+I61+J61+K61+L61+M61+N61+O61+P61)/12),2)</f>
        <v>20647.31</v>
      </c>
      <c r="E61" s="6">
        <v>20646.9</v>
      </c>
      <c r="F61" s="6">
        <v>20646.9</v>
      </c>
      <c r="G61" s="6">
        <v>20646.9</v>
      </c>
      <c r="H61" s="6">
        <v>20646.9</v>
      </c>
      <c r="I61" s="6">
        <v>20647.5</v>
      </c>
      <c r="J61" s="6">
        <v>20647.5</v>
      </c>
      <c r="K61" s="6">
        <v>20647.5</v>
      </c>
      <c r="L61" s="6">
        <v>20647.5</v>
      </c>
      <c r="M61" s="6">
        <v>20647.5</v>
      </c>
      <c r="N61" s="6">
        <v>20647.5</v>
      </c>
      <c r="O61" s="6">
        <v>20647.5</v>
      </c>
      <c r="P61" s="14">
        <v>20647.6</v>
      </c>
      <c r="Q61" s="49">
        <f>ROUND((D61/$D$76),3)</f>
        <v>0.098</v>
      </c>
      <c r="R61" s="6">
        <v>30</v>
      </c>
      <c r="S61" s="6">
        <f aca="true" t="shared" si="40" ref="S61:S75">ROUND((U61/R61),0)</f>
        <v>8345</v>
      </c>
      <c r="T61" s="50">
        <f>ROUND((Q61*$T$76),0)</f>
        <v>250356</v>
      </c>
      <c r="U61" s="3">
        <f>SUM(V61:AF61)</f>
        <v>250356</v>
      </c>
      <c r="V61" s="6">
        <f>ROUND(($V$60/$U$60*T61),0)</f>
        <v>157625</v>
      </c>
      <c r="W61" s="6">
        <f>ROUND(($W$60/$U$60*T61),0)</f>
        <v>31840</v>
      </c>
      <c r="X61" s="6">
        <f>ROUND(($X$60/$U$60*T61),0)</f>
        <v>56489</v>
      </c>
      <c r="Y61" s="6">
        <f>ROUND(($Y$60/$U$60*T61),0)</f>
        <v>430</v>
      </c>
      <c r="Z61" s="6">
        <f>ROUND(($Z$60/$U$60*T61),0)</f>
        <v>3698</v>
      </c>
      <c r="AA61" s="6">
        <f>ROUND(($AA$60/$U$60*T61),0)</f>
        <v>0</v>
      </c>
      <c r="AB61" s="6">
        <f>ROUND(($AB$60*$U$60*T61),0)</f>
        <v>0</v>
      </c>
      <c r="AC61" s="6">
        <f>ROUND(($AC$60/$U$60*T61),0)</f>
        <v>274</v>
      </c>
      <c r="AD61" s="6">
        <f>ROUND(($AD$60/$U$60*T61),0)</f>
        <v>0</v>
      </c>
      <c r="AE61" s="6">
        <f>ROUND(($AE$60/$U$60*T61),0)</f>
        <v>0</v>
      </c>
      <c r="AF61" s="6">
        <f>ROUND(($AF$60/$U$60*T61),0)</f>
        <v>0</v>
      </c>
    </row>
    <row r="62" spans="1:32" ht="12.75">
      <c r="A62" s="10">
        <f>A61+1</f>
        <v>53</v>
      </c>
      <c r="B62" s="19" t="s">
        <v>110</v>
      </c>
      <c r="C62" s="20" t="s">
        <v>111</v>
      </c>
      <c r="D62" s="85">
        <f t="shared" si="39"/>
        <v>5797.93</v>
      </c>
      <c r="E62" s="6">
        <v>5798.1</v>
      </c>
      <c r="F62" s="6">
        <v>5798.1</v>
      </c>
      <c r="G62" s="6">
        <v>5798.1</v>
      </c>
      <c r="H62" s="6">
        <v>5798.1</v>
      </c>
      <c r="I62" s="6">
        <v>5798.1</v>
      </c>
      <c r="J62" s="6">
        <v>5798.1</v>
      </c>
      <c r="K62" s="6">
        <v>5798.1</v>
      </c>
      <c r="L62" s="6">
        <v>5797.7</v>
      </c>
      <c r="M62" s="6">
        <v>5797.7</v>
      </c>
      <c r="N62" s="6">
        <v>5797.7</v>
      </c>
      <c r="O62" s="6">
        <v>5797.7</v>
      </c>
      <c r="P62" s="14">
        <v>5797.7</v>
      </c>
      <c r="Q62" s="6">
        <f aca="true" t="shared" si="41" ref="Q62:Q74">ROUND((D62/$D$76),3)</f>
        <v>0.028</v>
      </c>
      <c r="R62" s="6">
        <v>1</v>
      </c>
      <c r="S62" s="6">
        <f t="shared" si="40"/>
        <v>71530</v>
      </c>
      <c r="T62" s="47">
        <f aca="true" t="shared" si="42" ref="T62:T75">ROUND((Q62*$T$76),0)</f>
        <v>71530</v>
      </c>
      <c r="U62" s="82">
        <f aca="true" t="shared" si="43" ref="U62:U75">SUM(V62:AF62)</f>
        <v>71530</v>
      </c>
      <c r="V62" s="6">
        <f aca="true" t="shared" si="44" ref="V62:V74">ROUND(($V$60/$U$60*T62),0)</f>
        <v>45035</v>
      </c>
      <c r="W62" s="6">
        <f aca="true" t="shared" si="45" ref="W62:W75">ROUND(($W$60/$U$60*T62),0)</f>
        <v>9097</v>
      </c>
      <c r="X62" s="6">
        <f aca="true" t="shared" si="46" ref="X62:X75">ROUND(($X$60/$U$60*T62),0)</f>
        <v>16140</v>
      </c>
      <c r="Y62" s="6">
        <f aca="true" t="shared" si="47" ref="Y62:Y75">ROUND(($Y$60/$U$60*T62),0)</f>
        <v>123</v>
      </c>
      <c r="Z62" s="6">
        <f aca="true" t="shared" si="48" ref="Z62:Z75">ROUND(($Z$60/$U$60*T62),0)</f>
        <v>1057</v>
      </c>
      <c r="AA62" s="6">
        <f aca="true" t="shared" si="49" ref="AA62:AA75">ROUND(($AA$60/$U$60*T62),0)</f>
        <v>0</v>
      </c>
      <c r="AB62" s="6">
        <f aca="true" t="shared" si="50" ref="AB62:AB75">ROUND(($AB$60*$U$60*T62),0)</f>
        <v>0</v>
      </c>
      <c r="AC62" s="6">
        <f aca="true" t="shared" si="51" ref="AC62:AC75">ROUND(($AC$60/$U$60*T62),0)</f>
        <v>78</v>
      </c>
      <c r="AD62" s="6">
        <f aca="true" t="shared" si="52" ref="AD62:AD75">ROUND(($AD$60/$U$60*T62),0)</f>
        <v>0</v>
      </c>
      <c r="AE62" s="6">
        <f aca="true" t="shared" si="53" ref="AE62:AE75">ROUND(($AE$60/$U$60*T62),0)</f>
        <v>0</v>
      </c>
      <c r="AF62" s="6">
        <f aca="true" t="shared" si="54" ref="AF62:AF75">ROUND(($AF$60/$U$60*T62),0)</f>
        <v>0</v>
      </c>
    </row>
    <row r="63" spans="1:32" ht="12.75">
      <c r="A63" s="10">
        <f>A62+1</f>
        <v>54</v>
      </c>
      <c r="B63" s="19" t="s">
        <v>112</v>
      </c>
      <c r="C63" s="20" t="s">
        <v>113</v>
      </c>
      <c r="D63" s="85">
        <f t="shared" si="39"/>
        <v>25978.08</v>
      </c>
      <c r="E63" s="6">
        <v>25970.7</v>
      </c>
      <c r="F63" s="6">
        <v>25970.7</v>
      </c>
      <c r="G63" s="6">
        <v>25970.7</v>
      </c>
      <c r="H63" s="6">
        <v>25970.7</v>
      </c>
      <c r="I63" s="6">
        <v>25970.7</v>
      </c>
      <c r="J63" s="6">
        <v>25970.7</v>
      </c>
      <c r="K63" s="6">
        <v>25970.7</v>
      </c>
      <c r="L63" s="6">
        <v>25988.4</v>
      </c>
      <c r="M63" s="6">
        <v>25988.4</v>
      </c>
      <c r="N63" s="6">
        <v>25988.4</v>
      </c>
      <c r="O63" s="6">
        <v>25988.4</v>
      </c>
      <c r="P63" s="14">
        <v>25988.4</v>
      </c>
      <c r="Q63" s="6">
        <f t="shared" si="41"/>
        <v>0.123</v>
      </c>
      <c r="R63" s="6">
        <v>13</v>
      </c>
      <c r="S63" s="6">
        <f t="shared" si="40"/>
        <v>24171</v>
      </c>
      <c r="T63" s="47">
        <f t="shared" si="42"/>
        <v>314223</v>
      </c>
      <c r="U63" s="3">
        <f t="shared" si="43"/>
        <v>314223</v>
      </c>
      <c r="V63" s="6">
        <f t="shared" si="44"/>
        <v>197835</v>
      </c>
      <c r="W63" s="6">
        <f t="shared" si="45"/>
        <v>39963</v>
      </c>
      <c r="X63" s="6">
        <f t="shared" si="46"/>
        <v>70899</v>
      </c>
      <c r="Y63" s="6">
        <f t="shared" si="47"/>
        <v>540</v>
      </c>
      <c r="Z63" s="6">
        <f t="shared" si="48"/>
        <v>4642</v>
      </c>
      <c r="AA63" s="6">
        <f t="shared" si="49"/>
        <v>0</v>
      </c>
      <c r="AB63" s="6">
        <f t="shared" si="50"/>
        <v>0</v>
      </c>
      <c r="AC63" s="6">
        <f t="shared" si="51"/>
        <v>344</v>
      </c>
      <c r="AD63" s="6">
        <f t="shared" si="52"/>
        <v>0</v>
      </c>
      <c r="AE63" s="6">
        <f t="shared" si="53"/>
        <v>0</v>
      </c>
      <c r="AF63" s="6">
        <f t="shared" si="54"/>
        <v>0</v>
      </c>
    </row>
    <row r="64" spans="1:32" ht="24">
      <c r="A64" s="10">
        <v>55</v>
      </c>
      <c r="B64" s="19" t="s">
        <v>114</v>
      </c>
      <c r="C64" s="20" t="s">
        <v>115</v>
      </c>
      <c r="D64" s="85">
        <f t="shared" si="39"/>
        <v>0</v>
      </c>
      <c r="E64" s="92"/>
      <c r="F64" s="92"/>
      <c r="G64" s="92"/>
      <c r="H64" s="92"/>
      <c r="I64" s="92"/>
      <c r="J64" s="92"/>
      <c r="K64" s="6"/>
      <c r="L64" s="6"/>
      <c r="M64" s="6"/>
      <c r="N64" s="6"/>
      <c r="O64" s="6"/>
      <c r="P64" s="14"/>
      <c r="Q64" s="6"/>
      <c r="R64" s="6">
        <v>0</v>
      </c>
      <c r="S64" s="6"/>
      <c r="T64" s="47">
        <f t="shared" si="42"/>
        <v>0</v>
      </c>
      <c r="U64" s="3">
        <f t="shared" si="43"/>
        <v>0</v>
      </c>
      <c r="V64" s="6">
        <f t="shared" si="44"/>
        <v>0</v>
      </c>
      <c r="W64" s="6">
        <f t="shared" si="45"/>
        <v>0</v>
      </c>
      <c r="X64" s="6">
        <f t="shared" si="46"/>
        <v>0</v>
      </c>
      <c r="Y64" s="6">
        <f t="shared" si="47"/>
        <v>0</v>
      </c>
      <c r="Z64" s="6">
        <f t="shared" si="48"/>
        <v>0</v>
      </c>
      <c r="AA64" s="6">
        <f t="shared" si="49"/>
        <v>0</v>
      </c>
      <c r="AB64" s="6">
        <f t="shared" si="50"/>
        <v>0</v>
      </c>
      <c r="AC64" s="6">
        <f t="shared" si="51"/>
        <v>0</v>
      </c>
      <c r="AD64" s="6">
        <f t="shared" si="52"/>
        <v>0</v>
      </c>
      <c r="AE64" s="6">
        <f t="shared" si="53"/>
        <v>0</v>
      </c>
      <c r="AF64" s="6">
        <f t="shared" si="54"/>
        <v>0</v>
      </c>
    </row>
    <row r="65" spans="1:32" ht="12.75">
      <c r="A65" s="10">
        <f aca="true" t="shared" si="55" ref="A65:A75">A64+1</f>
        <v>56</v>
      </c>
      <c r="B65" s="19" t="s">
        <v>116</v>
      </c>
      <c r="C65" s="20" t="s">
        <v>117</v>
      </c>
      <c r="D65" s="85">
        <f t="shared" si="39"/>
        <v>55209.86</v>
      </c>
      <c r="E65" s="6">
        <v>55168.11</v>
      </c>
      <c r="F65" s="6">
        <v>55168.11</v>
      </c>
      <c r="G65" s="6">
        <v>55168.11</v>
      </c>
      <c r="H65" s="6">
        <v>55218.61</v>
      </c>
      <c r="I65" s="6">
        <v>55226.51</v>
      </c>
      <c r="J65" s="6">
        <v>55226.51</v>
      </c>
      <c r="K65" s="6">
        <v>55226.51</v>
      </c>
      <c r="L65" s="6">
        <v>55226.51</v>
      </c>
      <c r="M65" s="6">
        <v>55225.01</v>
      </c>
      <c r="N65" s="6">
        <v>55222.21</v>
      </c>
      <c r="O65" s="6">
        <v>55221.91</v>
      </c>
      <c r="P65" s="14">
        <v>55220.21</v>
      </c>
      <c r="Q65" s="60">
        <f>ROUND((D65/$D$76),3)</f>
        <v>0.262</v>
      </c>
      <c r="R65" s="6">
        <v>27</v>
      </c>
      <c r="S65" s="6">
        <f t="shared" si="40"/>
        <v>24790</v>
      </c>
      <c r="T65" s="47">
        <f t="shared" si="42"/>
        <v>669320</v>
      </c>
      <c r="U65" s="3">
        <f t="shared" si="43"/>
        <v>669319</v>
      </c>
      <c r="V65" s="6">
        <f t="shared" si="44"/>
        <v>421405</v>
      </c>
      <c r="W65" s="6">
        <f t="shared" si="45"/>
        <v>85124</v>
      </c>
      <c r="X65" s="6">
        <f t="shared" si="46"/>
        <v>151021</v>
      </c>
      <c r="Y65" s="6">
        <f t="shared" si="47"/>
        <v>1150</v>
      </c>
      <c r="Z65" s="6">
        <f t="shared" si="48"/>
        <v>9887</v>
      </c>
      <c r="AA65" s="6">
        <f t="shared" si="49"/>
        <v>0</v>
      </c>
      <c r="AB65" s="6">
        <f t="shared" si="50"/>
        <v>0</v>
      </c>
      <c r="AC65" s="6">
        <f t="shared" si="51"/>
        <v>732</v>
      </c>
      <c r="AD65" s="6">
        <f t="shared" si="52"/>
        <v>0</v>
      </c>
      <c r="AE65" s="6">
        <f t="shared" si="53"/>
        <v>0</v>
      </c>
      <c r="AF65" s="6">
        <f t="shared" si="54"/>
        <v>0</v>
      </c>
    </row>
    <row r="66" spans="1:32" ht="12.75">
      <c r="A66" s="10">
        <f t="shared" si="55"/>
        <v>57</v>
      </c>
      <c r="B66" s="19" t="s">
        <v>118</v>
      </c>
      <c r="C66" s="20" t="s">
        <v>119</v>
      </c>
      <c r="D66" s="85">
        <f t="shared" si="39"/>
        <v>20365.11</v>
      </c>
      <c r="E66" s="6">
        <v>20364.58</v>
      </c>
      <c r="F66" s="6">
        <v>20364.58</v>
      </c>
      <c r="G66" s="6">
        <v>20364.58</v>
      </c>
      <c r="H66" s="6">
        <v>20364.58</v>
      </c>
      <c r="I66" s="6">
        <v>20364.58</v>
      </c>
      <c r="J66" s="6">
        <v>20364.58</v>
      </c>
      <c r="K66" s="6">
        <v>20365.28</v>
      </c>
      <c r="L66" s="6">
        <v>20365.28</v>
      </c>
      <c r="M66" s="6">
        <v>20365.38</v>
      </c>
      <c r="N66" s="6">
        <v>20365.98</v>
      </c>
      <c r="O66" s="6">
        <v>20365.98</v>
      </c>
      <c r="P66" s="14">
        <v>20365.98</v>
      </c>
      <c r="Q66" s="6">
        <f t="shared" si="41"/>
        <v>0.097</v>
      </c>
      <c r="R66" s="6">
        <v>30</v>
      </c>
      <c r="S66" s="6">
        <f t="shared" si="40"/>
        <v>8260</v>
      </c>
      <c r="T66" s="47">
        <f t="shared" si="42"/>
        <v>247802</v>
      </c>
      <c r="U66" s="3">
        <f t="shared" si="43"/>
        <v>247802</v>
      </c>
      <c r="V66" s="6">
        <f t="shared" si="44"/>
        <v>156017</v>
      </c>
      <c r="W66" s="6">
        <f t="shared" si="45"/>
        <v>31515</v>
      </c>
      <c r="X66" s="6">
        <f t="shared" si="46"/>
        <v>55912</v>
      </c>
      <c r="Y66" s="6">
        <f t="shared" si="47"/>
        <v>426</v>
      </c>
      <c r="Z66" s="6">
        <f t="shared" si="48"/>
        <v>3661</v>
      </c>
      <c r="AA66" s="6">
        <f t="shared" si="49"/>
        <v>0</v>
      </c>
      <c r="AB66" s="6">
        <f t="shared" si="50"/>
        <v>0</v>
      </c>
      <c r="AC66" s="6">
        <f t="shared" si="51"/>
        <v>271</v>
      </c>
      <c r="AD66" s="6">
        <f t="shared" si="52"/>
        <v>0</v>
      </c>
      <c r="AE66" s="6">
        <f t="shared" si="53"/>
        <v>0</v>
      </c>
      <c r="AF66" s="6">
        <f t="shared" si="54"/>
        <v>0</v>
      </c>
    </row>
    <row r="67" spans="1:32" ht="12.75">
      <c r="A67" s="10">
        <f t="shared" si="55"/>
        <v>58</v>
      </c>
      <c r="B67" s="19" t="s">
        <v>120</v>
      </c>
      <c r="C67" s="20" t="s">
        <v>121</v>
      </c>
      <c r="D67" s="85">
        <f t="shared" si="39"/>
        <v>5589.5</v>
      </c>
      <c r="E67" s="6">
        <v>5589.5</v>
      </c>
      <c r="F67" s="6">
        <v>5589.5</v>
      </c>
      <c r="G67" s="6">
        <v>5589.5</v>
      </c>
      <c r="H67" s="6">
        <v>5589.5</v>
      </c>
      <c r="I67" s="6">
        <v>5589.5</v>
      </c>
      <c r="J67" s="6">
        <v>5589.5</v>
      </c>
      <c r="K67" s="6">
        <v>5589.5</v>
      </c>
      <c r="L67" s="6">
        <v>5589.5</v>
      </c>
      <c r="M67" s="6">
        <v>5589.5</v>
      </c>
      <c r="N67" s="6">
        <v>5589.5</v>
      </c>
      <c r="O67" s="6">
        <v>5589.5</v>
      </c>
      <c r="P67" s="14">
        <v>5589.5</v>
      </c>
      <c r="Q67" s="6">
        <f t="shared" si="41"/>
        <v>0.027</v>
      </c>
      <c r="R67" s="6">
        <v>1</v>
      </c>
      <c r="S67" s="6">
        <f t="shared" si="40"/>
        <v>68975</v>
      </c>
      <c r="T67" s="47">
        <f t="shared" si="42"/>
        <v>68976</v>
      </c>
      <c r="U67" s="82">
        <f t="shared" si="43"/>
        <v>68975</v>
      </c>
      <c r="V67" s="6">
        <f t="shared" si="44"/>
        <v>43427</v>
      </c>
      <c r="W67" s="6">
        <f t="shared" si="45"/>
        <v>8772</v>
      </c>
      <c r="X67" s="6">
        <f t="shared" si="46"/>
        <v>15563</v>
      </c>
      <c r="Y67" s="6">
        <f t="shared" si="47"/>
        <v>119</v>
      </c>
      <c r="Z67" s="6">
        <f t="shared" si="48"/>
        <v>1019</v>
      </c>
      <c r="AA67" s="6">
        <f t="shared" si="49"/>
        <v>0</v>
      </c>
      <c r="AB67" s="6">
        <f t="shared" si="50"/>
        <v>0</v>
      </c>
      <c r="AC67" s="6">
        <f t="shared" si="51"/>
        <v>75</v>
      </c>
      <c r="AD67" s="6">
        <f t="shared" si="52"/>
        <v>0</v>
      </c>
      <c r="AE67" s="6">
        <f t="shared" si="53"/>
        <v>0</v>
      </c>
      <c r="AF67" s="6">
        <f t="shared" si="54"/>
        <v>0</v>
      </c>
    </row>
    <row r="68" spans="1:32" ht="12.75">
      <c r="A68" s="10">
        <f t="shared" si="55"/>
        <v>59</v>
      </c>
      <c r="B68" s="19" t="s">
        <v>122</v>
      </c>
      <c r="C68" s="20" t="s">
        <v>123</v>
      </c>
      <c r="D68" s="85">
        <f t="shared" si="39"/>
        <v>26018.02</v>
      </c>
      <c r="E68" s="6">
        <v>26017.77</v>
      </c>
      <c r="F68" s="6">
        <v>26017.77</v>
      </c>
      <c r="G68" s="6">
        <v>26017.77</v>
      </c>
      <c r="H68" s="6">
        <v>26017.77</v>
      </c>
      <c r="I68" s="6">
        <v>26017.77</v>
      </c>
      <c r="J68" s="6">
        <v>26017.77</v>
      </c>
      <c r="K68" s="6">
        <v>26018.27</v>
      </c>
      <c r="L68" s="6">
        <v>26018.27</v>
      </c>
      <c r="M68" s="6">
        <v>26018.27</v>
      </c>
      <c r="N68" s="6">
        <v>26018.27</v>
      </c>
      <c r="O68" s="6">
        <v>26018.27</v>
      </c>
      <c r="P68" s="14">
        <v>26018.27</v>
      </c>
      <c r="Q68" s="6">
        <f t="shared" si="41"/>
        <v>0.124</v>
      </c>
      <c r="R68" s="6">
        <v>13</v>
      </c>
      <c r="S68" s="6">
        <f t="shared" si="40"/>
        <v>24368</v>
      </c>
      <c r="T68" s="47">
        <f t="shared" si="42"/>
        <v>316778</v>
      </c>
      <c r="U68" s="3">
        <f t="shared" si="43"/>
        <v>316778</v>
      </c>
      <c r="V68" s="6">
        <f t="shared" si="44"/>
        <v>199444</v>
      </c>
      <c r="W68" s="6">
        <f t="shared" si="45"/>
        <v>40288</v>
      </c>
      <c r="X68" s="6">
        <f t="shared" si="46"/>
        <v>71476</v>
      </c>
      <c r="Y68" s="6">
        <f t="shared" si="47"/>
        <v>544</v>
      </c>
      <c r="Z68" s="6">
        <f t="shared" si="48"/>
        <v>4680</v>
      </c>
      <c r="AA68" s="6">
        <f t="shared" si="49"/>
        <v>0</v>
      </c>
      <c r="AB68" s="6">
        <f t="shared" si="50"/>
        <v>0</v>
      </c>
      <c r="AC68" s="6">
        <f t="shared" si="51"/>
        <v>346</v>
      </c>
      <c r="AD68" s="6">
        <f t="shared" si="52"/>
        <v>0</v>
      </c>
      <c r="AE68" s="6">
        <f t="shared" si="53"/>
        <v>0</v>
      </c>
      <c r="AF68" s="6">
        <f t="shared" si="54"/>
        <v>0</v>
      </c>
    </row>
    <row r="69" spans="1:32" ht="24">
      <c r="A69" s="10">
        <f t="shared" si="55"/>
        <v>60</v>
      </c>
      <c r="B69" s="19" t="s">
        <v>124</v>
      </c>
      <c r="C69" s="20" t="s">
        <v>125</v>
      </c>
      <c r="D69" s="85">
        <f t="shared" si="39"/>
        <v>2402.92</v>
      </c>
      <c r="E69" s="6">
        <v>2403.1</v>
      </c>
      <c r="F69" s="6">
        <v>2403.1</v>
      </c>
      <c r="G69" s="6">
        <v>2402.6</v>
      </c>
      <c r="H69" s="6">
        <v>2402.6</v>
      </c>
      <c r="I69" s="6">
        <v>2402.6</v>
      </c>
      <c r="J69" s="6">
        <v>2403</v>
      </c>
      <c r="K69" s="6">
        <v>2403</v>
      </c>
      <c r="L69" s="6">
        <v>2403</v>
      </c>
      <c r="M69" s="6">
        <v>2403</v>
      </c>
      <c r="N69" s="6">
        <v>2403</v>
      </c>
      <c r="O69" s="6">
        <v>2403</v>
      </c>
      <c r="P69" s="14">
        <v>2403</v>
      </c>
      <c r="Q69" s="6">
        <f t="shared" si="41"/>
        <v>0.011</v>
      </c>
      <c r="R69" s="6">
        <v>1</v>
      </c>
      <c r="S69" s="6">
        <f t="shared" si="40"/>
        <v>28101</v>
      </c>
      <c r="T69" s="47">
        <f t="shared" si="42"/>
        <v>28101</v>
      </c>
      <c r="U69" s="82">
        <f t="shared" si="43"/>
        <v>28101</v>
      </c>
      <c r="V69" s="6">
        <f t="shared" si="44"/>
        <v>17692</v>
      </c>
      <c r="W69" s="6">
        <f t="shared" si="45"/>
        <v>3574</v>
      </c>
      <c r="X69" s="6">
        <f t="shared" si="46"/>
        <v>6341</v>
      </c>
      <c r="Y69" s="6">
        <f t="shared" si="47"/>
        <v>48</v>
      </c>
      <c r="Z69" s="6">
        <f t="shared" si="48"/>
        <v>415</v>
      </c>
      <c r="AA69" s="6">
        <f t="shared" si="49"/>
        <v>0</v>
      </c>
      <c r="AB69" s="6">
        <f t="shared" si="50"/>
        <v>0</v>
      </c>
      <c r="AC69" s="6">
        <f t="shared" si="51"/>
        <v>31</v>
      </c>
      <c r="AD69" s="6">
        <f t="shared" si="52"/>
        <v>0</v>
      </c>
      <c r="AE69" s="6">
        <f t="shared" si="53"/>
        <v>0</v>
      </c>
      <c r="AF69" s="6">
        <f t="shared" si="54"/>
        <v>0</v>
      </c>
    </row>
    <row r="70" spans="1:32" ht="12.75">
      <c r="A70" s="10">
        <f t="shared" si="55"/>
        <v>61</v>
      </c>
      <c r="B70" s="19" t="s">
        <v>126</v>
      </c>
      <c r="C70" s="20" t="s">
        <v>127</v>
      </c>
      <c r="D70" s="85">
        <f t="shared" si="39"/>
        <v>4618.52</v>
      </c>
      <c r="E70" s="6">
        <v>4604.3</v>
      </c>
      <c r="F70" s="6">
        <v>4604.3</v>
      </c>
      <c r="G70" s="6">
        <v>4623.6</v>
      </c>
      <c r="H70" s="6">
        <v>4624.6</v>
      </c>
      <c r="I70" s="6">
        <v>4620.5</v>
      </c>
      <c r="J70" s="6">
        <v>4620.7</v>
      </c>
      <c r="K70" s="6">
        <v>4620.7</v>
      </c>
      <c r="L70" s="6">
        <v>4620.7</v>
      </c>
      <c r="M70" s="6">
        <v>4620.7</v>
      </c>
      <c r="N70" s="6">
        <v>4620.7</v>
      </c>
      <c r="O70" s="6">
        <v>4620.7</v>
      </c>
      <c r="P70" s="14">
        <v>4620.7</v>
      </c>
      <c r="Q70" s="6">
        <f t="shared" si="41"/>
        <v>0.022</v>
      </c>
      <c r="R70" s="6">
        <v>1</v>
      </c>
      <c r="S70" s="6">
        <f t="shared" si="40"/>
        <v>56202</v>
      </c>
      <c r="T70" s="47">
        <f t="shared" si="42"/>
        <v>56202</v>
      </c>
      <c r="U70" s="3">
        <f t="shared" si="43"/>
        <v>56202</v>
      </c>
      <c r="V70" s="6">
        <f t="shared" si="44"/>
        <v>35385</v>
      </c>
      <c r="W70" s="6">
        <f t="shared" si="45"/>
        <v>7148</v>
      </c>
      <c r="X70" s="6">
        <f t="shared" si="46"/>
        <v>12681</v>
      </c>
      <c r="Y70" s="6">
        <f t="shared" si="47"/>
        <v>97</v>
      </c>
      <c r="Z70" s="6">
        <f t="shared" si="48"/>
        <v>830</v>
      </c>
      <c r="AA70" s="6">
        <f t="shared" si="49"/>
        <v>0</v>
      </c>
      <c r="AB70" s="6">
        <f t="shared" si="50"/>
        <v>0</v>
      </c>
      <c r="AC70" s="6">
        <f t="shared" si="51"/>
        <v>61</v>
      </c>
      <c r="AD70" s="6">
        <f t="shared" si="52"/>
        <v>0</v>
      </c>
      <c r="AE70" s="6">
        <f t="shared" si="53"/>
        <v>0</v>
      </c>
      <c r="AF70" s="6">
        <f t="shared" si="54"/>
        <v>0</v>
      </c>
    </row>
    <row r="71" spans="1:32" ht="12.75">
      <c r="A71" s="10">
        <f t="shared" si="55"/>
        <v>62</v>
      </c>
      <c r="B71" s="27" t="s">
        <v>128</v>
      </c>
      <c r="C71" s="28" t="s">
        <v>129</v>
      </c>
      <c r="D71" s="85">
        <f t="shared" si="39"/>
        <v>3668.34</v>
      </c>
      <c r="E71" s="6">
        <v>3674.75</v>
      </c>
      <c r="F71" s="6">
        <v>3670.88</v>
      </c>
      <c r="G71" s="6">
        <v>3670.88</v>
      </c>
      <c r="H71" s="6">
        <v>3677.23</v>
      </c>
      <c r="I71" s="6">
        <v>3675.1</v>
      </c>
      <c r="J71" s="6">
        <v>3662.24</v>
      </c>
      <c r="K71" s="6">
        <v>3662.24</v>
      </c>
      <c r="L71" s="6">
        <v>3662.64</v>
      </c>
      <c r="M71" s="6">
        <v>3662.64</v>
      </c>
      <c r="N71" s="6">
        <v>3667.14</v>
      </c>
      <c r="O71" s="6">
        <v>3667.14</v>
      </c>
      <c r="P71" s="14">
        <v>3667.14</v>
      </c>
      <c r="Q71" s="6">
        <f t="shared" si="41"/>
        <v>0.017</v>
      </c>
      <c r="R71" s="6">
        <v>1</v>
      </c>
      <c r="S71" s="6">
        <f t="shared" si="40"/>
        <v>43429</v>
      </c>
      <c r="T71" s="47">
        <f t="shared" si="42"/>
        <v>43429</v>
      </c>
      <c r="U71" s="3">
        <f t="shared" si="43"/>
        <v>43429</v>
      </c>
      <c r="V71" s="6">
        <f t="shared" si="44"/>
        <v>27343</v>
      </c>
      <c r="W71" s="6">
        <f t="shared" si="45"/>
        <v>5523</v>
      </c>
      <c r="X71" s="6">
        <f t="shared" si="46"/>
        <v>9799</v>
      </c>
      <c r="Y71" s="6">
        <f t="shared" si="47"/>
        <v>75</v>
      </c>
      <c r="Z71" s="6">
        <f t="shared" si="48"/>
        <v>642</v>
      </c>
      <c r="AA71" s="6">
        <f t="shared" si="49"/>
        <v>0</v>
      </c>
      <c r="AB71" s="6">
        <f t="shared" si="50"/>
        <v>0</v>
      </c>
      <c r="AC71" s="6">
        <f t="shared" si="51"/>
        <v>47</v>
      </c>
      <c r="AD71" s="6">
        <f t="shared" si="52"/>
        <v>0</v>
      </c>
      <c r="AE71" s="6">
        <f t="shared" si="53"/>
        <v>0</v>
      </c>
      <c r="AF71" s="6">
        <f t="shared" si="54"/>
        <v>0</v>
      </c>
    </row>
    <row r="72" spans="1:32" ht="18.75" customHeight="1">
      <c r="A72" s="10">
        <f t="shared" si="55"/>
        <v>63</v>
      </c>
      <c r="B72" s="19" t="s">
        <v>130</v>
      </c>
      <c r="C72" s="20" t="s">
        <v>131</v>
      </c>
      <c r="D72" s="85">
        <f t="shared" si="39"/>
        <v>2835.82</v>
      </c>
      <c r="E72" s="6">
        <v>2836.3</v>
      </c>
      <c r="F72" s="6">
        <v>2836.3</v>
      </c>
      <c r="G72" s="6">
        <v>2836.3</v>
      </c>
      <c r="H72" s="6">
        <v>2835.5</v>
      </c>
      <c r="I72" s="6">
        <v>2835.3</v>
      </c>
      <c r="J72" s="6">
        <v>2835.3</v>
      </c>
      <c r="K72" s="6">
        <v>2835.3</v>
      </c>
      <c r="L72" s="6">
        <v>2835.3</v>
      </c>
      <c r="M72" s="6">
        <v>2835.3</v>
      </c>
      <c r="N72" s="6">
        <v>2836.4</v>
      </c>
      <c r="O72" s="6">
        <v>2836.4</v>
      </c>
      <c r="P72" s="14">
        <v>2836.1</v>
      </c>
      <c r="Q72" s="6">
        <f t="shared" si="41"/>
        <v>0.013</v>
      </c>
      <c r="R72" s="6">
        <v>1</v>
      </c>
      <c r="S72" s="6">
        <f t="shared" si="40"/>
        <v>33212</v>
      </c>
      <c r="T72" s="47">
        <f t="shared" si="42"/>
        <v>33211</v>
      </c>
      <c r="U72" s="3">
        <f t="shared" si="43"/>
        <v>33212</v>
      </c>
      <c r="V72" s="6">
        <f t="shared" si="44"/>
        <v>20910</v>
      </c>
      <c r="W72" s="6">
        <f t="shared" si="45"/>
        <v>4224</v>
      </c>
      <c r="X72" s="6">
        <f t="shared" si="46"/>
        <v>7494</v>
      </c>
      <c r="Y72" s="6">
        <f t="shared" si="47"/>
        <v>57</v>
      </c>
      <c r="Z72" s="6">
        <f t="shared" si="48"/>
        <v>491</v>
      </c>
      <c r="AA72" s="6">
        <f t="shared" si="49"/>
        <v>0</v>
      </c>
      <c r="AB72" s="6">
        <f t="shared" si="50"/>
        <v>0</v>
      </c>
      <c r="AC72" s="6">
        <f t="shared" si="51"/>
        <v>36</v>
      </c>
      <c r="AD72" s="6">
        <f t="shared" si="52"/>
        <v>0</v>
      </c>
      <c r="AE72" s="6">
        <f t="shared" si="53"/>
        <v>0</v>
      </c>
      <c r="AF72" s="6">
        <f t="shared" si="54"/>
        <v>0</v>
      </c>
    </row>
    <row r="73" spans="1:32" ht="12.75">
      <c r="A73" s="10">
        <f t="shared" si="55"/>
        <v>64</v>
      </c>
      <c r="B73" s="19" t="s">
        <v>132</v>
      </c>
      <c r="C73" s="20" t="s">
        <v>133</v>
      </c>
      <c r="D73" s="85">
        <f t="shared" si="39"/>
        <v>3098.78</v>
      </c>
      <c r="E73" s="6">
        <v>3098.9</v>
      </c>
      <c r="F73" s="6">
        <v>3098.9</v>
      </c>
      <c r="G73" s="6">
        <v>3098.9</v>
      </c>
      <c r="H73" s="6">
        <v>3098.9</v>
      </c>
      <c r="I73" s="6">
        <v>3098.9</v>
      </c>
      <c r="J73" s="6">
        <v>3098.7</v>
      </c>
      <c r="K73" s="6">
        <v>3098.7</v>
      </c>
      <c r="L73" s="6">
        <v>3098.7</v>
      </c>
      <c r="M73" s="6">
        <v>3098.7</v>
      </c>
      <c r="N73" s="6">
        <v>3098.7</v>
      </c>
      <c r="O73" s="6">
        <v>3098.7</v>
      </c>
      <c r="P73" s="14">
        <v>3098.7</v>
      </c>
      <c r="Q73" s="6">
        <f t="shared" si="41"/>
        <v>0.015</v>
      </c>
      <c r="R73" s="6">
        <v>1</v>
      </c>
      <c r="S73" s="6">
        <f t="shared" si="40"/>
        <v>38320</v>
      </c>
      <c r="T73" s="47">
        <f t="shared" si="42"/>
        <v>38320</v>
      </c>
      <c r="U73" s="3">
        <f t="shared" si="43"/>
        <v>38320</v>
      </c>
      <c r="V73" s="6">
        <f t="shared" si="44"/>
        <v>24126</v>
      </c>
      <c r="W73" s="6">
        <f t="shared" si="45"/>
        <v>4874</v>
      </c>
      <c r="X73" s="6">
        <f t="shared" si="46"/>
        <v>8646</v>
      </c>
      <c r="Y73" s="6">
        <f t="shared" si="47"/>
        <v>66</v>
      </c>
      <c r="Z73" s="6">
        <f t="shared" si="48"/>
        <v>566</v>
      </c>
      <c r="AA73" s="6">
        <f t="shared" si="49"/>
        <v>0</v>
      </c>
      <c r="AB73" s="6">
        <f t="shared" si="50"/>
        <v>0</v>
      </c>
      <c r="AC73" s="6">
        <f t="shared" si="51"/>
        <v>42</v>
      </c>
      <c r="AD73" s="6">
        <f t="shared" si="52"/>
        <v>0</v>
      </c>
      <c r="AE73" s="6">
        <f t="shared" si="53"/>
        <v>0</v>
      </c>
      <c r="AF73" s="6">
        <f t="shared" si="54"/>
        <v>0</v>
      </c>
    </row>
    <row r="74" spans="1:32" ht="12.75">
      <c r="A74" s="10">
        <f t="shared" si="55"/>
        <v>65</v>
      </c>
      <c r="B74" s="19" t="s">
        <v>134</v>
      </c>
      <c r="C74" s="20" t="s">
        <v>135</v>
      </c>
      <c r="D74" s="85">
        <f t="shared" si="39"/>
        <v>4015</v>
      </c>
      <c r="E74" s="6">
        <v>4015</v>
      </c>
      <c r="F74" s="6">
        <v>4015</v>
      </c>
      <c r="G74" s="6">
        <v>4015</v>
      </c>
      <c r="H74" s="6">
        <v>4015</v>
      </c>
      <c r="I74" s="6">
        <v>4015</v>
      </c>
      <c r="J74" s="6">
        <v>4015</v>
      </c>
      <c r="K74" s="6">
        <v>4015</v>
      </c>
      <c r="L74" s="6">
        <v>4015</v>
      </c>
      <c r="M74" s="6">
        <v>4015</v>
      </c>
      <c r="N74" s="6">
        <v>4015</v>
      </c>
      <c r="O74" s="6">
        <v>4015</v>
      </c>
      <c r="P74" s="14">
        <v>4015</v>
      </c>
      <c r="Q74" s="6">
        <f t="shared" si="41"/>
        <v>0.019</v>
      </c>
      <c r="R74" s="6">
        <v>1</v>
      </c>
      <c r="S74" s="6">
        <f t="shared" si="40"/>
        <v>48538</v>
      </c>
      <c r="T74" s="47">
        <f t="shared" si="42"/>
        <v>48539</v>
      </c>
      <c r="U74" s="3">
        <f t="shared" si="43"/>
        <v>48538</v>
      </c>
      <c r="V74" s="6">
        <f t="shared" si="44"/>
        <v>30560</v>
      </c>
      <c r="W74" s="6">
        <f t="shared" si="45"/>
        <v>6173</v>
      </c>
      <c r="X74" s="6">
        <f t="shared" si="46"/>
        <v>10952</v>
      </c>
      <c r="Y74" s="6">
        <f t="shared" si="47"/>
        <v>83</v>
      </c>
      <c r="Z74" s="6">
        <f t="shared" si="48"/>
        <v>717</v>
      </c>
      <c r="AA74" s="6">
        <f t="shared" si="49"/>
        <v>0</v>
      </c>
      <c r="AB74" s="6">
        <f t="shared" si="50"/>
        <v>0</v>
      </c>
      <c r="AC74" s="6">
        <f t="shared" si="51"/>
        <v>53</v>
      </c>
      <c r="AD74" s="6">
        <f t="shared" si="52"/>
        <v>0</v>
      </c>
      <c r="AE74" s="6">
        <f t="shared" si="53"/>
        <v>0</v>
      </c>
      <c r="AF74" s="6">
        <f t="shared" si="54"/>
        <v>0</v>
      </c>
    </row>
    <row r="75" spans="1:32" ht="12.75">
      <c r="A75" s="10">
        <f t="shared" si="55"/>
        <v>66</v>
      </c>
      <c r="B75" s="19" t="s">
        <v>136</v>
      </c>
      <c r="C75" s="20" t="s">
        <v>137</v>
      </c>
      <c r="D75" s="85">
        <f t="shared" si="39"/>
        <v>30175.99</v>
      </c>
      <c r="E75" s="6">
        <v>30175.59</v>
      </c>
      <c r="F75" s="6">
        <v>30175.59</v>
      </c>
      <c r="G75" s="6">
        <v>30175.59</v>
      </c>
      <c r="H75" s="6">
        <v>30175.59</v>
      </c>
      <c r="I75" s="6">
        <v>30176.19</v>
      </c>
      <c r="J75" s="6">
        <v>30176.19</v>
      </c>
      <c r="K75" s="6">
        <v>30176.19</v>
      </c>
      <c r="L75" s="6">
        <v>30176.19</v>
      </c>
      <c r="M75" s="6">
        <v>30176.19</v>
      </c>
      <c r="N75" s="6">
        <v>30176.19</v>
      </c>
      <c r="O75" s="6">
        <v>30176.19</v>
      </c>
      <c r="P75" s="14">
        <v>30176.19</v>
      </c>
      <c r="Q75" s="6">
        <f>ROUND((D75/$D$76),3)+0.001</f>
        <v>0.144</v>
      </c>
      <c r="R75" s="6">
        <v>15</v>
      </c>
      <c r="S75" s="6">
        <f t="shared" si="40"/>
        <v>24525</v>
      </c>
      <c r="T75" s="47">
        <f t="shared" si="42"/>
        <v>367871</v>
      </c>
      <c r="U75" s="3">
        <f t="shared" si="43"/>
        <v>367873</v>
      </c>
      <c r="V75" s="60">
        <f>ROUND(($V$60/$U$60*T75),0)+3</f>
        <v>231615</v>
      </c>
      <c r="W75" s="6">
        <f t="shared" si="45"/>
        <v>46786</v>
      </c>
      <c r="X75" s="6">
        <f t="shared" si="46"/>
        <v>83004</v>
      </c>
      <c r="Y75" s="6">
        <f t="shared" si="47"/>
        <v>632</v>
      </c>
      <c r="Z75" s="6">
        <f t="shared" si="48"/>
        <v>5434</v>
      </c>
      <c r="AA75" s="6">
        <f t="shared" si="49"/>
        <v>0</v>
      </c>
      <c r="AB75" s="6">
        <f t="shared" si="50"/>
        <v>0</v>
      </c>
      <c r="AC75" s="6">
        <f t="shared" si="51"/>
        <v>402</v>
      </c>
      <c r="AD75" s="6">
        <f t="shared" si="52"/>
        <v>0</v>
      </c>
      <c r="AE75" s="6">
        <f t="shared" si="53"/>
        <v>0</v>
      </c>
      <c r="AF75" s="6">
        <f t="shared" si="54"/>
        <v>0</v>
      </c>
    </row>
    <row r="76" spans="1:32" s="16" customFormat="1" ht="21" customHeight="1">
      <c r="A76" s="131" t="s">
        <v>138</v>
      </c>
      <c r="B76" s="131"/>
      <c r="C76" s="131"/>
      <c r="D76" s="15">
        <f>SUM(D61:D75)</f>
        <v>210421.18</v>
      </c>
      <c r="E76" s="15">
        <f aca="true" t="shared" si="56" ref="E76:R76">SUM(E61:E75)</f>
        <v>210363.59999999998</v>
      </c>
      <c r="F76" s="15">
        <f t="shared" si="56"/>
        <v>210359.72999999998</v>
      </c>
      <c r="G76" s="15">
        <f t="shared" si="56"/>
        <v>210378.53</v>
      </c>
      <c r="H76" s="15">
        <f t="shared" si="56"/>
        <v>210435.58000000002</v>
      </c>
      <c r="I76" s="15">
        <f t="shared" si="56"/>
        <v>210438.25</v>
      </c>
      <c r="J76" s="15">
        <f t="shared" si="56"/>
        <v>210425.79</v>
      </c>
      <c r="K76" s="15">
        <f t="shared" si="56"/>
        <v>210426.99</v>
      </c>
      <c r="L76" s="15">
        <f t="shared" si="56"/>
        <v>210444.69000000003</v>
      </c>
      <c r="M76" s="15">
        <f t="shared" si="56"/>
        <v>210443.29000000004</v>
      </c>
      <c r="N76" s="15">
        <f t="shared" si="56"/>
        <v>210446.69</v>
      </c>
      <c r="O76" s="15">
        <f t="shared" si="56"/>
        <v>210446.39</v>
      </c>
      <c r="P76" s="15">
        <f t="shared" si="56"/>
        <v>210444.49000000005</v>
      </c>
      <c r="Q76" s="15">
        <f t="shared" si="56"/>
        <v>1</v>
      </c>
      <c r="R76" s="53">
        <f t="shared" si="56"/>
        <v>136</v>
      </c>
      <c r="S76" s="15"/>
      <c r="T76" s="86">
        <v>2554658</v>
      </c>
      <c r="U76" s="53">
        <f aca="true" t="shared" si="57" ref="U76:AF76">SUM(U61:U75)</f>
        <v>2554658</v>
      </c>
      <c r="V76" s="53">
        <f t="shared" si="57"/>
        <v>1608419</v>
      </c>
      <c r="W76" s="53">
        <f t="shared" si="57"/>
        <v>324901</v>
      </c>
      <c r="X76" s="53">
        <f t="shared" si="57"/>
        <v>576417</v>
      </c>
      <c r="Y76" s="53">
        <f t="shared" si="57"/>
        <v>4390</v>
      </c>
      <c r="Z76" s="53">
        <f t="shared" si="57"/>
        <v>37739</v>
      </c>
      <c r="AA76" s="53">
        <f t="shared" si="57"/>
        <v>0</v>
      </c>
      <c r="AB76" s="53">
        <f t="shared" si="57"/>
        <v>0</v>
      </c>
      <c r="AC76" s="53">
        <f t="shared" si="57"/>
        <v>2792</v>
      </c>
      <c r="AD76" s="53">
        <f t="shared" si="57"/>
        <v>0</v>
      </c>
      <c r="AE76" s="53">
        <f t="shared" si="57"/>
        <v>0</v>
      </c>
      <c r="AF76" s="54">
        <f t="shared" si="57"/>
        <v>0</v>
      </c>
    </row>
    <row r="77" spans="1:32" s="16" customFormat="1" ht="39.75" customHeight="1">
      <c r="A77" s="22"/>
      <c r="B77" s="129" t="s">
        <v>206</v>
      </c>
      <c r="C77" s="130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44" t="s">
        <v>208</v>
      </c>
      <c r="S77" s="66" t="s">
        <v>210</v>
      </c>
      <c r="T77" s="118"/>
      <c r="U77" s="63">
        <f>SUM(V77:AF77)</f>
        <v>3152063</v>
      </c>
      <c r="V77" s="64">
        <v>2022831</v>
      </c>
      <c r="W77" s="64">
        <v>410622</v>
      </c>
      <c r="X77" s="64">
        <v>514033</v>
      </c>
      <c r="Y77" s="64">
        <v>43009</v>
      </c>
      <c r="Z77" s="64">
        <v>132649</v>
      </c>
      <c r="AA77" s="64">
        <v>0</v>
      </c>
      <c r="AB77" s="64">
        <v>0</v>
      </c>
      <c r="AC77" s="64">
        <v>25984</v>
      </c>
      <c r="AD77" s="64">
        <v>0</v>
      </c>
      <c r="AE77" s="64">
        <v>0</v>
      </c>
      <c r="AF77" s="90">
        <f>T101-SUM(V77:AE77)</f>
        <v>2935</v>
      </c>
    </row>
    <row r="78" spans="1:32" ht="14.25" customHeight="1">
      <c r="A78" s="10">
        <f>A75+1</f>
        <v>67</v>
      </c>
      <c r="B78" s="25" t="s">
        <v>139</v>
      </c>
      <c r="C78" s="26" t="s">
        <v>140</v>
      </c>
      <c r="D78" s="85">
        <f aca="true" t="shared" si="58" ref="D78:D100">ROUND(((E78+F78+G78+H78+I78+J78+K78+L78+M78+N78+O78+P78)/12),2)</f>
        <v>22678.35</v>
      </c>
      <c r="E78" s="6">
        <v>22604.1</v>
      </c>
      <c r="F78" s="6">
        <v>22685.1</v>
      </c>
      <c r="G78" s="6">
        <v>22685.1</v>
      </c>
      <c r="H78" s="6">
        <v>22685.1</v>
      </c>
      <c r="I78" s="6">
        <v>22685.1</v>
      </c>
      <c r="J78" s="6">
        <v>22685.1</v>
      </c>
      <c r="K78" s="6">
        <v>22685.1</v>
      </c>
      <c r="L78" s="6">
        <v>22685.1</v>
      </c>
      <c r="M78" s="6">
        <v>22685.1</v>
      </c>
      <c r="N78" s="6">
        <v>22685.1</v>
      </c>
      <c r="O78" s="6">
        <v>22685.1</v>
      </c>
      <c r="P78" s="14">
        <v>22685.1</v>
      </c>
      <c r="Q78" s="6">
        <f>ROUND((D78/$D$101),3)+0.001</f>
        <v>0.088</v>
      </c>
      <c r="R78" s="6">
        <v>34</v>
      </c>
      <c r="S78" s="6">
        <f aca="true" t="shared" si="59" ref="S78:S102">ROUND((U78/R78),0)</f>
        <v>8158</v>
      </c>
      <c r="T78" s="51">
        <f>ROUND((Q78*$T$101),0)</f>
        <v>277382</v>
      </c>
      <c r="U78" s="3">
        <f>SUM(V78:AF78)</f>
        <v>277382</v>
      </c>
      <c r="V78" s="6">
        <f>ROUND(($V$77/$U$77*T78),0)</f>
        <v>178009</v>
      </c>
      <c r="W78" s="6">
        <f>ROUND(($W$77/$U$77*T78),0)</f>
        <v>36135</v>
      </c>
      <c r="X78" s="6">
        <f>ROUND(($X$77/$U$77*T78),0)</f>
        <v>45235</v>
      </c>
      <c r="Y78" s="6">
        <f>ROUND(($Y$77/$U$77*T78),0)</f>
        <v>3785</v>
      </c>
      <c r="Z78" s="6">
        <f>ROUND(($Z$77/$U$77*T78),0)</f>
        <v>11673</v>
      </c>
      <c r="AA78" s="6">
        <f>ROUND(($AA$77/$U$77*T78),0)</f>
        <v>0</v>
      </c>
      <c r="AB78" s="6">
        <f>ROUND(($AB$77*$U$77*T78),0)</f>
        <v>0</v>
      </c>
      <c r="AC78" s="6">
        <f>ROUND(($AC$77/$U$77*T78),0)</f>
        <v>2287</v>
      </c>
      <c r="AD78" s="6">
        <f>ROUND(($AD$77/$U$77*T78),0)</f>
        <v>0</v>
      </c>
      <c r="AE78" s="6">
        <f>ROUND(($AE$77/$U$77*T78),0)</f>
        <v>0</v>
      </c>
      <c r="AF78" s="6">
        <f>ROUND(($AF$77/$U$77*T78),0)</f>
        <v>258</v>
      </c>
    </row>
    <row r="79" spans="1:32" ht="12.75">
      <c r="A79" s="10">
        <f>A78+1</f>
        <v>68</v>
      </c>
      <c r="B79" s="19" t="s">
        <v>141</v>
      </c>
      <c r="C79" s="20" t="s">
        <v>142</v>
      </c>
      <c r="D79" s="85">
        <f t="shared" si="58"/>
        <v>9162.52</v>
      </c>
      <c r="E79" s="6">
        <v>9167.76</v>
      </c>
      <c r="F79" s="6">
        <v>9167.76</v>
      </c>
      <c r="G79" s="6">
        <v>9167.76</v>
      </c>
      <c r="H79" s="6">
        <v>9170.06</v>
      </c>
      <c r="I79" s="6">
        <v>9170.06</v>
      </c>
      <c r="J79" s="6">
        <v>9170.06</v>
      </c>
      <c r="K79" s="6">
        <v>9170.06</v>
      </c>
      <c r="L79" s="6">
        <v>9170.26</v>
      </c>
      <c r="M79" s="6">
        <v>9170.26</v>
      </c>
      <c r="N79" s="6">
        <v>9170.26</v>
      </c>
      <c r="O79" s="6">
        <v>9127.96</v>
      </c>
      <c r="P79" s="14">
        <v>9127.96</v>
      </c>
      <c r="Q79" s="6">
        <f aca="true" t="shared" si="60" ref="Q79:Q100">ROUND((D79/$D$101),3)</f>
        <v>0.035</v>
      </c>
      <c r="R79" s="6">
        <v>14</v>
      </c>
      <c r="S79" s="6">
        <f t="shared" si="59"/>
        <v>7880</v>
      </c>
      <c r="T79" s="51">
        <f aca="true" t="shared" si="61" ref="T79:T100">ROUND((Q79*$T$101),0)</f>
        <v>110322</v>
      </c>
      <c r="U79" s="3">
        <f aca="true" t="shared" si="62" ref="U79:U100">SUM(V79:AF79)</f>
        <v>110322</v>
      </c>
      <c r="V79" s="6">
        <f aca="true" t="shared" si="63" ref="V79:V100">ROUND(($V$77/$U$77*T79),0)</f>
        <v>70799</v>
      </c>
      <c r="W79" s="6">
        <f aca="true" t="shared" si="64" ref="W79:W100">ROUND(($W$77/$U$77*T79),0)</f>
        <v>14372</v>
      </c>
      <c r="X79" s="6">
        <f aca="true" t="shared" si="65" ref="X79:X100">ROUND(($X$77/$U$77*T79),0)</f>
        <v>17991</v>
      </c>
      <c r="Y79" s="6">
        <f aca="true" t="shared" si="66" ref="Y79:Y100">ROUND(($Y$77/$U$77*T79),0)</f>
        <v>1505</v>
      </c>
      <c r="Z79" s="6">
        <f aca="true" t="shared" si="67" ref="Z79:Z100">ROUND(($Z$77/$U$77*T79),0)</f>
        <v>4643</v>
      </c>
      <c r="AA79" s="6">
        <f aca="true" t="shared" si="68" ref="AA79:AA100">ROUND(($AA$77/$U$77*T79),0)</f>
        <v>0</v>
      </c>
      <c r="AB79" s="6">
        <f aca="true" t="shared" si="69" ref="AB79:AB100">ROUND(($AB$77*$U$77*T79),0)</f>
        <v>0</v>
      </c>
      <c r="AC79" s="6">
        <f aca="true" t="shared" si="70" ref="AC79:AC100">ROUND(($AC$77/$U$77*T79),0)</f>
        <v>909</v>
      </c>
      <c r="AD79" s="6">
        <f aca="true" t="shared" si="71" ref="AD79:AD100">ROUND(($AD$77/$U$77*T79),0)</f>
        <v>0</v>
      </c>
      <c r="AE79" s="6">
        <f aca="true" t="shared" si="72" ref="AE79:AE100">ROUND(($AE$77/$U$77*T79),0)</f>
        <v>0</v>
      </c>
      <c r="AF79" s="6">
        <f aca="true" t="shared" si="73" ref="AF79:AF100">ROUND(($AF$77/$U$77*T79),0)</f>
        <v>103</v>
      </c>
    </row>
    <row r="80" spans="1:32" ht="17.25" customHeight="1">
      <c r="A80" s="10">
        <f>A79+1</f>
        <v>69</v>
      </c>
      <c r="B80" s="19" t="s">
        <v>143</v>
      </c>
      <c r="C80" s="20" t="s">
        <v>144</v>
      </c>
      <c r="D80" s="85">
        <f t="shared" si="58"/>
        <v>8393.1</v>
      </c>
      <c r="E80" s="6">
        <v>8393.1</v>
      </c>
      <c r="F80" s="6">
        <v>8393.1</v>
      </c>
      <c r="G80" s="6">
        <v>8393.1</v>
      </c>
      <c r="H80" s="6">
        <v>8393.1</v>
      </c>
      <c r="I80" s="6">
        <v>8393.1</v>
      </c>
      <c r="J80" s="6">
        <v>8393.1</v>
      </c>
      <c r="K80" s="6">
        <v>8393.1</v>
      </c>
      <c r="L80" s="6">
        <v>8393.1</v>
      </c>
      <c r="M80" s="6">
        <v>8393.1</v>
      </c>
      <c r="N80" s="6">
        <v>8393.1</v>
      </c>
      <c r="O80" s="6">
        <v>8393.1</v>
      </c>
      <c r="P80" s="14">
        <v>8393.1</v>
      </c>
      <c r="Q80" s="6">
        <f t="shared" si="60"/>
        <v>0.032</v>
      </c>
      <c r="R80" s="6">
        <v>12</v>
      </c>
      <c r="S80" s="6">
        <f t="shared" si="59"/>
        <v>8406</v>
      </c>
      <c r="T80" s="51">
        <f t="shared" si="61"/>
        <v>100866</v>
      </c>
      <c r="U80" s="3">
        <f t="shared" si="62"/>
        <v>100866</v>
      </c>
      <c r="V80" s="6">
        <f t="shared" si="63"/>
        <v>64731</v>
      </c>
      <c r="W80" s="6">
        <f t="shared" si="64"/>
        <v>13140</v>
      </c>
      <c r="X80" s="6">
        <f t="shared" si="65"/>
        <v>16449</v>
      </c>
      <c r="Y80" s="6">
        <f t="shared" si="66"/>
        <v>1376</v>
      </c>
      <c r="Z80" s="6">
        <f t="shared" si="67"/>
        <v>4245</v>
      </c>
      <c r="AA80" s="6">
        <f t="shared" si="68"/>
        <v>0</v>
      </c>
      <c r="AB80" s="6">
        <f t="shared" si="69"/>
        <v>0</v>
      </c>
      <c r="AC80" s="6">
        <f t="shared" si="70"/>
        <v>831</v>
      </c>
      <c r="AD80" s="6">
        <f t="shared" si="71"/>
        <v>0</v>
      </c>
      <c r="AE80" s="6">
        <f t="shared" si="72"/>
        <v>0</v>
      </c>
      <c r="AF80" s="6">
        <f t="shared" si="73"/>
        <v>94</v>
      </c>
    </row>
    <row r="81" spans="1:32" ht="12.75">
      <c r="A81" s="10">
        <f aca="true" t="shared" si="74" ref="A81:A100">A80+1</f>
        <v>70</v>
      </c>
      <c r="B81" s="19" t="s">
        <v>145</v>
      </c>
      <c r="C81" s="20" t="s">
        <v>146</v>
      </c>
      <c r="D81" s="85">
        <f t="shared" si="58"/>
        <v>5721.79</v>
      </c>
      <c r="E81" s="6">
        <v>5721.7</v>
      </c>
      <c r="F81" s="6">
        <v>5721.8</v>
      </c>
      <c r="G81" s="6">
        <v>5721.8</v>
      </c>
      <c r="H81" s="6">
        <v>5721.8</v>
      </c>
      <c r="I81" s="6">
        <v>5721.8</v>
      </c>
      <c r="J81" s="6">
        <v>5721.8</v>
      </c>
      <c r="K81" s="6">
        <v>5721.8</v>
      </c>
      <c r="L81" s="6">
        <v>5721.8</v>
      </c>
      <c r="M81" s="6">
        <v>5721.8</v>
      </c>
      <c r="N81" s="6">
        <v>5721.8</v>
      </c>
      <c r="O81" s="6">
        <v>5721.8</v>
      </c>
      <c r="P81" s="14">
        <v>5721.8</v>
      </c>
      <c r="Q81" s="6">
        <f t="shared" si="60"/>
        <v>0.022</v>
      </c>
      <c r="R81" s="6">
        <v>1</v>
      </c>
      <c r="S81" s="6">
        <f t="shared" si="59"/>
        <v>69346</v>
      </c>
      <c r="T81" s="51">
        <f t="shared" si="61"/>
        <v>69345</v>
      </c>
      <c r="U81" s="82">
        <f t="shared" si="62"/>
        <v>69346</v>
      </c>
      <c r="V81" s="6">
        <f t="shared" si="63"/>
        <v>44502</v>
      </c>
      <c r="W81" s="6">
        <f t="shared" si="64"/>
        <v>9034</v>
      </c>
      <c r="X81" s="6">
        <f t="shared" si="65"/>
        <v>11309</v>
      </c>
      <c r="Y81" s="6">
        <f t="shared" si="66"/>
        <v>946</v>
      </c>
      <c r="Z81" s="6">
        <f t="shared" si="67"/>
        <v>2918</v>
      </c>
      <c r="AA81" s="6">
        <f t="shared" si="68"/>
        <v>0</v>
      </c>
      <c r="AB81" s="6">
        <f t="shared" si="69"/>
        <v>0</v>
      </c>
      <c r="AC81" s="6">
        <f t="shared" si="70"/>
        <v>572</v>
      </c>
      <c r="AD81" s="6">
        <f t="shared" si="71"/>
        <v>0</v>
      </c>
      <c r="AE81" s="6">
        <f t="shared" si="72"/>
        <v>0</v>
      </c>
      <c r="AF81" s="6">
        <f t="shared" si="73"/>
        <v>65</v>
      </c>
    </row>
    <row r="82" spans="1:32" ht="12.75">
      <c r="A82" s="10">
        <f t="shared" si="74"/>
        <v>71</v>
      </c>
      <c r="B82" s="19" t="s">
        <v>147</v>
      </c>
      <c r="C82" s="20" t="s">
        <v>148</v>
      </c>
      <c r="D82" s="85">
        <f t="shared" si="58"/>
        <v>17031.18</v>
      </c>
      <c r="E82" s="6">
        <v>17031.06</v>
      </c>
      <c r="F82" s="6">
        <v>17031.06</v>
      </c>
      <c r="G82" s="6">
        <v>17031.06</v>
      </c>
      <c r="H82" s="6">
        <v>17031.26</v>
      </c>
      <c r="I82" s="6">
        <v>17031.16</v>
      </c>
      <c r="J82" s="6">
        <v>17031.16</v>
      </c>
      <c r="K82" s="6">
        <v>17031.16</v>
      </c>
      <c r="L82" s="6">
        <v>17031.16</v>
      </c>
      <c r="M82" s="6">
        <v>17031.16</v>
      </c>
      <c r="N82" s="6">
        <v>17031.3</v>
      </c>
      <c r="O82" s="6">
        <v>17031.3</v>
      </c>
      <c r="P82" s="14">
        <v>17031.3</v>
      </c>
      <c r="Q82" s="6">
        <f t="shared" si="60"/>
        <v>0.065</v>
      </c>
      <c r="R82" s="6">
        <v>25</v>
      </c>
      <c r="S82" s="6">
        <f t="shared" si="59"/>
        <v>8195</v>
      </c>
      <c r="T82" s="51">
        <f t="shared" si="61"/>
        <v>204884</v>
      </c>
      <c r="U82" s="3">
        <f t="shared" si="62"/>
        <v>204884</v>
      </c>
      <c r="V82" s="6">
        <f t="shared" si="63"/>
        <v>131484</v>
      </c>
      <c r="W82" s="6">
        <f t="shared" si="64"/>
        <v>26690</v>
      </c>
      <c r="X82" s="6">
        <f t="shared" si="65"/>
        <v>33412</v>
      </c>
      <c r="Y82" s="6">
        <f t="shared" si="66"/>
        <v>2796</v>
      </c>
      <c r="Z82" s="6">
        <f t="shared" si="67"/>
        <v>8622</v>
      </c>
      <c r="AA82" s="6">
        <f t="shared" si="68"/>
        <v>0</v>
      </c>
      <c r="AB82" s="6">
        <f t="shared" si="69"/>
        <v>0</v>
      </c>
      <c r="AC82" s="6">
        <f t="shared" si="70"/>
        <v>1689</v>
      </c>
      <c r="AD82" s="6">
        <f t="shared" si="71"/>
        <v>0</v>
      </c>
      <c r="AE82" s="6">
        <f t="shared" si="72"/>
        <v>0</v>
      </c>
      <c r="AF82" s="6">
        <f t="shared" si="73"/>
        <v>191</v>
      </c>
    </row>
    <row r="83" spans="1:32" ht="12.75">
      <c r="A83" s="10">
        <f t="shared" si="74"/>
        <v>72</v>
      </c>
      <c r="B83" s="19" t="s">
        <v>149</v>
      </c>
      <c r="C83" s="20" t="s">
        <v>150</v>
      </c>
      <c r="D83" s="85">
        <f t="shared" si="58"/>
        <v>21736.3</v>
      </c>
      <c r="E83" s="6">
        <v>21736.3</v>
      </c>
      <c r="F83" s="6">
        <v>21736.3</v>
      </c>
      <c r="G83" s="6">
        <v>21736.3</v>
      </c>
      <c r="H83" s="6">
        <v>21736.3</v>
      </c>
      <c r="I83" s="6">
        <v>21736.3</v>
      </c>
      <c r="J83" s="6">
        <v>21736.3</v>
      </c>
      <c r="K83" s="6">
        <v>21736.3</v>
      </c>
      <c r="L83" s="6">
        <v>21736.3</v>
      </c>
      <c r="M83" s="6">
        <v>21736.3</v>
      </c>
      <c r="N83" s="6">
        <v>21736.3</v>
      </c>
      <c r="O83" s="6">
        <v>21736.3</v>
      </c>
      <c r="P83" s="14">
        <v>21736.3</v>
      </c>
      <c r="Q83" s="6">
        <f t="shared" si="60"/>
        <v>0.084</v>
      </c>
      <c r="R83" s="6">
        <v>11</v>
      </c>
      <c r="S83" s="6">
        <f t="shared" si="59"/>
        <v>24070</v>
      </c>
      <c r="T83" s="51">
        <f t="shared" si="61"/>
        <v>264773</v>
      </c>
      <c r="U83" s="3">
        <f t="shared" si="62"/>
        <v>264775</v>
      </c>
      <c r="V83" s="6">
        <f t="shared" si="63"/>
        <v>169918</v>
      </c>
      <c r="W83" s="6">
        <f t="shared" si="64"/>
        <v>34492</v>
      </c>
      <c r="X83" s="6">
        <f t="shared" si="65"/>
        <v>43179</v>
      </c>
      <c r="Y83" s="6">
        <f t="shared" si="66"/>
        <v>3613</v>
      </c>
      <c r="Z83" s="6">
        <f t="shared" si="67"/>
        <v>11143</v>
      </c>
      <c r="AA83" s="6">
        <f t="shared" si="68"/>
        <v>0</v>
      </c>
      <c r="AB83" s="6">
        <f t="shared" si="69"/>
        <v>0</v>
      </c>
      <c r="AC83" s="6">
        <f t="shared" si="70"/>
        <v>2183</v>
      </c>
      <c r="AD83" s="6">
        <f t="shared" si="71"/>
        <v>0</v>
      </c>
      <c r="AE83" s="6">
        <f t="shared" si="72"/>
        <v>0</v>
      </c>
      <c r="AF83" s="6">
        <f t="shared" si="73"/>
        <v>247</v>
      </c>
    </row>
    <row r="84" spans="1:32" ht="12.75">
      <c r="A84" s="10">
        <f t="shared" si="74"/>
        <v>73</v>
      </c>
      <c r="B84" s="19" t="s">
        <v>151</v>
      </c>
      <c r="C84" s="20" t="s">
        <v>152</v>
      </c>
      <c r="D84" s="85">
        <f t="shared" si="58"/>
        <v>4196.9</v>
      </c>
      <c r="E84" s="6">
        <v>4196.9</v>
      </c>
      <c r="F84" s="6">
        <v>4196.9</v>
      </c>
      <c r="G84" s="6">
        <v>4196.9</v>
      </c>
      <c r="H84" s="6">
        <v>4196.9</v>
      </c>
      <c r="I84" s="6">
        <v>4196.9</v>
      </c>
      <c r="J84" s="6">
        <v>4196.9</v>
      </c>
      <c r="K84" s="6">
        <v>4196.9</v>
      </c>
      <c r="L84" s="6">
        <v>4196.9</v>
      </c>
      <c r="M84" s="6">
        <v>4196.9</v>
      </c>
      <c r="N84" s="6">
        <v>4196.9</v>
      </c>
      <c r="O84" s="6">
        <v>4196.9</v>
      </c>
      <c r="P84" s="14">
        <v>4196.9</v>
      </c>
      <c r="Q84" s="6">
        <f t="shared" si="60"/>
        <v>0.016</v>
      </c>
      <c r="R84" s="6">
        <v>1</v>
      </c>
      <c r="S84" s="6">
        <f t="shared" si="59"/>
        <v>50433</v>
      </c>
      <c r="T84" s="51">
        <f t="shared" si="61"/>
        <v>50433</v>
      </c>
      <c r="U84" s="3">
        <f t="shared" si="62"/>
        <v>50433</v>
      </c>
      <c r="V84" s="6">
        <f t="shared" si="63"/>
        <v>32365</v>
      </c>
      <c r="W84" s="6">
        <f t="shared" si="64"/>
        <v>6570</v>
      </c>
      <c r="X84" s="6">
        <f t="shared" si="65"/>
        <v>8225</v>
      </c>
      <c r="Y84" s="6">
        <f t="shared" si="66"/>
        <v>688</v>
      </c>
      <c r="Z84" s="6">
        <f t="shared" si="67"/>
        <v>2122</v>
      </c>
      <c r="AA84" s="6">
        <f t="shared" si="68"/>
        <v>0</v>
      </c>
      <c r="AB84" s="6">
        <f t="shared" si="69"/>
        <v>0</v>
      </c>
      <c r="AC84" s="6">
        <f t="shared" si="70"/>
        <v>416</v>
      </c>
      <c r="AD84" s="6">
        <f t="shared" si="71"/>
        <v>0</v>
      </c>
      <c r="AE84" s="6">
        <f t="shared" si="72"/>
        <v>0</v>
      </c>
      <c r="AF84" s="6">
        <f t="shared" si="73"/>
        <v>47</v>
      </c>
    </row>
    <row r="85" spans="1:32" ht="12.75">
      <c r="A85" s="10">
        <f t="shared" si="74"/>
        <v>74</v>
      </c>
      <c r="B85" s="19" t="s">
        <v>153</v>
      </c>
      <c r="C85" s="20" t="s">
        <v>154</v>
      </c>
      <c r="D85" s="85">
        <f t="shared" si="58"/>
        <v>2359.1</v>
      </c>
      <c r="E85" s="6">
        <v>2359.1</v>
      </c>
      <c r="F85" s="6">
        <v>2359.1</v>
      </c>
      <c r="G85" s="6">
        <v>2359.1</v>
      </c>
      <c r="H85" s="6">
        <v>2359.1</v>
      </c>
      <c r="I85" s="6">
        <v>2359.1</v>
      </c>
      <c r="J85" s="6">
        <v>2359.1</v>
      </c>
      <c r="K85" s="6">
        <v>2359.1</v>
      </c>
      <c r="L85" s="6">
        <v>2359.1</v>
      </c>
      <c r="M85" s="6">
        <v>2359.1</v>
      </c>
      <c r="N85" s="6">
        <v>2359.1</v>
      </c>
      <c r="O85" s="6">
        <v>2359.1</v>
      </c>
      <c r="P85" s="14">
        <v>2359.1</v>
      </c>
      <c r="Q85" s="6">
        <f t="shared" si="60"/>
        <v>0.009</v>
      </c>
      <c r="R85" s="6">
        <v>1</v>
      </c>
      <c r="S85" s="6">
        <f t="shared" si="59"/>
        <v>28369</v>
      </c>
      <c r="T85" s="51">
        <f t="shared" si="61"/>
        <v>28369</v>
      </c>
      <c r="U85" s="82">
        <f t="shared" si="62"/>
        <v>28369</v>
      </c>
      <c r="V85" s="6">
        <f t="shared" si="63"/>
        <v>18206</v>
      </c>
      <c r="W85" s="6">
        <f t="shared" si="64"/>
        <v>3696</v>
      </c>
      <c r="X85" s="6">
        <f t="shared" si="65"/>
        <v>4626</v>
      </c>
      <c r="Y85" s="6">
        <f t="shared" si="66"/>
        <v>387</v>
      </c>
      <c r="Z85" s="6">
        <f t="shared" si="67"/>
        <v>1194</v>
      </c>
      <c r="AA85" s="6">
        <f t="shared" si="68"/>
        <v>0</v>
      </c>
      <c r="AB85" s="6">
        <f t="shared" si="69"/>
        <v>0</v>
      </c>
      <c r="AC85" s="6">
        <f t="shared" si="70"/>
        <v>234</v>
      </c>
      <c r="AD85" s="6">
        <f t="shared" si="71"/>
        <v>0</v>
      </c>
      <c r="AE85" s="6">
        <f t="shared" si="72"/>
        <v>0</v>
      </c>
      <c r="AF85" s="6">
        <f t="shared" si="73"/>
        <v>26</v>
      </c>
    </row>
    <row r="86" spans="1:32" ht="12.75">
      <c r="A86" s="10">
        <f t="shared" si="74"/>
        <v>75</v>
      </c>
      <c r="B86" s="19" t="s">
        <v>155</v>
      </c>
      <c r="C86" s="20" t="s">
        <v>156</v>
      </c>
      <c r="D86" s="85">
        <f t="shared" si="58"/>
        <v>2324.25</v>
      </c>
      <c r="E86" s="6">
        <v>2324.25</v>
      </c>
      <c r="F86" s="6">
        <v>2324.25</v>
      </c>
      <c r="G86" s="6">
        <v>2324.25</v>
      </c>
      <c r="H86" s="6">
        <v>2324.25</v>
      </c>
      <c r="I86" s="6">
        <v>2324.25</v>
      </c>
      <c r="J86" s="6">
        <v>2324.25</v>
      </c>
      <c r="K86" s="6">
        <v>2324.25</v>
      </c>
      <c r="L86" s="6">
        <v>2324.25</v>
      </c>
      <c r="M86" s="6">
        <v>2324.25</v>
      </c>
      <c r="N86" s="6">
        <v>2324.25</v>
      </c>
      <c r="O86" s="6">
        <v>2324.25</v>
      </c>
      <c r="P86" s="14">
        <v>2324.25</v>
      </c>
      <c r="Q86" s="6">
        <f t="shared" si="60"/>
        <v>0.009</v>
      </c>
      <c r="R86" s="6">
        <v>1</v>
      </c>
      <c r="S86" s="6">
        <f t="shared" si="59"/>
        <v>28369</v>
      </c>
      <c r="T86" s="51">
        <f t="shared" si="61"/>
        <v>28369</v>
      </c>
      <c r="U86" s="82">
        <f t="shared" si="62"/>
        <v>28369</v>
      </c>
      <c r="V86" s="6">
        <f t="shared" si="63"/>
        <v>18206</v>
      </c>
      <c r="W86" s="6">
        <f t="shared" si="64"/>
        <v>3696</v>
      </c>
      <c r="X86" s="6">
        <f t="shared" si="65"/>
        <v>4626</v>
      </c>
      <c r="Y86" s="6">
        <f t="shared" si="66"/>
        <v>387</v>
      </c>
      <c r="Z86" s="6">
        <f t="shared" si="67"/>
        <v>1194</v>
      </c>
      <c r="AA86" s="6">
        <f t="shared" si="68"/>
        <v>0</v>
      </c>
      <c r="AB86" s="6">
        <f t="shared" si="69"/>
        <v>0</v>
      </c>
      <c r="AC86" s="6">
        <f t="shared" si="70"/>
        <v>234</v>
      </c>
      <c r="AD86" s="6">
        <f t="shared" si="71"/>
        <v>0</v>
      </c>
      <c r="AE86" s="6">
        <f t="shared" si="72"/>
        <v>0</v>
      </c>
      <c r="AF86" s="6">
        <f t="shared" si="73"/>
        <v>26</v>
      </c>
    </row>
    <row r="87" spans="1:32" ht="12.75">
      <c r="A87" s="10">
        <f t="shared" si="74"/>
        <v>76</v>
      </c>
      <c r="B87" s="19" t="s">
        <v>157</v>
      </c>
      <c r="C87" s="20" t="s">
        <v>158</v>
      </c>
      <c r="D87" s="85">
        <f t="shared" si="58"/>
        <v>14176.03</v>
      </c>
      <c r="E87" s="6">
        <v>14176.3</v>
      </c>
      <c r="F87" s="6">
        <v>14176.3</v>
      </c>
      <c r="G87" s="6">
        <v>14176.3</v>
      </c>
      <c r="H87" s="6">
        <v>14176.3</v>
      </c>
      <c r="I87" s="6">
        <v>14176.3</v>
      </c>
      <c r="J87" s="6">
        <v>14176.3</v>
      </c>
      <c r="K87" s="6">
        <v>14176.1</v>
      </c>
      <c r="L87" s="6">
        <v>14176.1</v>
      </c>
      <c r="M87" s="6">
        <v>14175.6</v>
      </c>
      <c r="N87" s="6">
        <v>14175.6</v>
      </c>
      <c r="O87" s="6">
        <v>14175.6</v>
      </c>
      <c r="P87" s="14">
        <v>14175.6</v>
      </c>
      <c r="Q87" s="6">
        <f t="shared" si="60"/>
        <v>0.054</v>
      </c>
      <c r="R87" s="6">
        <v>8</v>
      </c>
      <c r="S87" s="6">
        <f t="shared" si="59"/>
        <v>21276</v>
      </c>
      <c r="T87" s="51">
        <f t="shared" si="61"/>
        <v>170211</v>
      </c>
      <c r="U87" s="3">
        <f t="shared" si="62"/>
        <v>170211</v>
      </c>
      <c r="V87" s="6">
        <f t="shared" si="63"/>
        <v>109233</v>
      </c>
      <c r="W87" s="6">
        <f t="shared" si="64"/>
        <v>22174</v>
      </c>
      <c r="X87" s="6">
        <f t="shared" si="65"/>
        <v>27758</v>
      </c>
      <c r="Y87" s="6">
        <f t="shared" si="66"/>
        <v>2322</v>
      </c>
      <c r="Z87" s="6">
        <f t="shared" si="67"/>
        <v>7163</v>
      </c>
      <c r="AA87" s="6">
        <f t="shared" si="68"/>
        <v>0</v>
      </c>
      <c r="AB87" s="6">
        <f t="shared" si="69"/>
        <v>0</v>
      </c>
      <c r="AC87" s="6">
        <f t="shared" si="70"/>
        <v>1403</v>
      </c>
      <c r="AD87" s="6">
        <f t="shared" si="71"/>
        <v>0</v>
      </c>
      <c r="AE87" s="6">
        <f t="shared" si="72"/>
        <v>0</v>
      </c>
      <c r="AF87" s="6">
        <f t="shared" si="73"/>
        <v>158</v>
      </c>
    </row>
    <row r="88" spans="1:32" ht="12.75">
      <c r="A88" s="10">
        <f t="shared" si="74"/>
        <v>77</v>
      </c>
      <c r="B88" s="19" t="s">
        <v>159</v>
      </c>
      <c r="C88" s="20" t="s">
        <v>160</v>
      </c>
      <c r="D88" s="85">
        <f t="shared" si="58"/>
        <v>7569.3</v>
      </c>
      <c r="E88" s="6">
        <v>7426.6</v>
      </c>
      <c r="F88" s="6">
        <v>7471</v>
      </c>
      <c r="G88" s="6">
        <v>7557.7</v>
      </c>
      <c r="H88" s="6">
        <v>7557.7</v>
      </c>
      <c r="I88" s="6">
        <v>7557.7</v>
      </c>
      <c r="J88" s="6">
        <v>7602.3</v>
      </c>
      <c r="K88" s="6">
        <v>7602.3</v>
      </c>
      <c r="L88" s="6">
        <v>7602.3</v>
      </c>
      <c r="M88" s="6">
        <v>7602.3</v>
      </c>
      <c r="N88" s="6">
        <v>7602.3</v>
      </c>
      <c r="O88" s="6">
        <v>7602.3</v>
      </c>
      <c r="P88" s="14">
        <v>7647.1</v>
      </c>
      <c r="Q88" s="6">
        <f t="shared" si="60"/>
        <v>0.029</v>
      </c>
      <c r="R88" s="6">
        <v>3</v>
      </c>
      <c r="S88" s="6">
        <f t="shared" si="59"/>
        <v>30470</v>
      </c>
      <c r="T88" s="51">
        <f t="shared" si="61"/>
        <v>91410</v>
      </c>
      <c r="U88" s="82">
        <f t="shared" si="62"/>
        <v>91410</v>
      </c>
      <c r="V88" s="6">
        <f t="shared" si="63"/>
        <v>58662</v>
      </c>
      <c r="W88" s="6">
        <f t="shared" si="64"/>
        <v>11908</v>
      </c>
      <c r="X88" s="6">
        <f t="shared" si="65"/>
        <v>14907</v>
      </c>
      <c r="Y88" s="6">
        <f t="shared" si="66"/>
        <v>1247</v>
      </c>
      <c r="Z88" s="6">
        <f t="shared" si="67"/>
        <v>3847</v>
      </c>
      <c r="AA88" s="6">
        <f t="shared" si="68"/>
        <v>0</v>
      </c>
      <c r="AB88" s="6">
        <f t="shared" si="69"/>
        <v>0</v>
      </c>
      <c r="AC88" s="6">
        <f t="shared" si="70"/>
        <v>754</v>
      </c>
      <c r="AD88" s="6">
        <f t="shared" si="71"/>
        <v>0</v>
      </c>
      <c r="AE88" s="6">
        <f t="shared" si="72"/>
        <v>0</v>
      </c>
      <c r="AF88" s="6">
        <f t="shared" si="73"/>
        <v>85</v>
      </c>
    </row>
    <row r="89" spans="1:32" ht="12.75">
      <c r="A89" s="10">
        <f t="shared" si="74"/>
        <v>78</v>
      </c>
      <c r="B89" s="19" t="s">
        <v>161</v>
      </c>
      <c r="C89" s="20" t="s">
        <v>162</v>
      </c>
      <c r="D89" s="85">
        <f t="shared" si="58"/>
        <v>4227.4</v>
      </c>
      <c r="E89" s="6">
        <v>4227.4</v>
      </c>
      <c r="F89" s="6">
        <v>4227.4</v>
      </c>
      <c r="G89" s="6">
        <v>4227.4</v>
      </c>
      <c r="H89" s="6">
        <v>4227.4</v>
      </c>
      <c r="I89" s="6">
        <v>4227.4</v>
      </c>
      <c r="J89" s="6">
        <v>4227.4</v>
      </c>
      <c r="K89" s="6">
        <v>4227.4</v>
      </c>
      <c r="L89" s="6">
        <v>4227.4</v>
      </c>
      <c r="M89" s="6">
        <v>4227.4</v>
      </c>
      <c r="N89" s="6">
        <v>4227.4</v>
      </c>
      <c r="O89" s="6">
        <v>4227.4</v>
      </c>
      <c r="P89" s="14">
        <v>4227.4</v>
      </c>
      <c r="Q89" s="6">
        <f t="shared" si="60"/>
        <v>0.016</v>
      </c>
      <c r="R89" s="6">
        <v>1</v>
      </c>
      <c r="S89" s="6">
        <f t="shared" si="59"/>
        <v>50433</v>
      </c>
      <c r="T89" s="51">
        <f t="shared" si="61"/>
        <v>50433</v>
      </c>
      <c r="U89" s="3">
        <f t="shared" si="62"/>
        <v>50433</v>
      </c>
      <c r="V89" s="6">
        <f t="shared" si="63"/>
        <v>32365</v>
      </c>
      <c r="W89" s="6">
        <f t="shared" si="64"/>
        <v>6570</v>
      </c>
      <c r="X89" s="6">
        <f t="shared" si="65"/>
        <v>8225</v>
      </c>
      <c r="Y89" s="6">
        <f t="shared" si="66"/>
        <v>688</v>
      </c>
      <c r="Z89" s="6">
        <f t="shared" si="67"/>
        <v>2122</v>
      </c>
      <c r="AA89" s="6">
        <f t="shared" si="68"/>
        <v>0</v>
      </c>
      <c r="AB89" s="6">
        <f t="shared" si="69"/>
        <v>0</v>
      </c>
      <c r="AC89" s="6">
        <f t="shared" si="70"/>
        <v>416</v>
      </c>
      <c r="AD89" s="6">
        <f t="shared" si="71"/>
        <v>0</v>
      </c>
      <c r="AE89" s="6">
        <f t="shared" si="72"/>
        <v>0</v>
      </c>
      <c r="AF89" s="6">
        <f t="shared" si="73"/>
        <v>47</v>
      </c>
    </row>
    <row r="90" spans="1:32" ht="12.75">
      <c r="A90" s="10">
        <f t="shared" si="74"/>
        <v>79</v>
      </c>
      <c r="B90" s="19" t="s">
        <v>163</v>
      </c>
      <c r="C90" s="20" t="s">
        <v>164</v>
      </c>
      <c r="D90" s="85">
        <f t="shared" si="58"/>
        <v>3960.33</v>
      </c>
      <c r="E90" s="6">
        <v>3960.4</v>
      </c>
      <c r="F90" s="6">
        <v>3960.4</v>
      </c>
      <c r="G90" s="6">
        <v>3960.4</v>
      </c>
      <c r="H90" s="6">
        <v>3960.3</v>
      </c>
      <c r="I90" s="6">
        <v>3960.3</v>
      </c>
      <c r="J90" s="6">
        <v>3960.3</v>
      </c>
      <c r="K90" s="6">
        <v>3960.3</v>
      </c>
      <c r="L90" s="6">
        <v>3960.3</v>
      </c>
      <c r="M90" s="6">
        <v>3960.3</v>
      </c>
      <c r="N90" s="6">
        <v>3960.3</v>
      </c>
      <c r="O90" s="6">
        <v>3960.3</v>
      </c>
      <c r="P90" s="14">
        <v>3960.3</v>
      </c>
      <c r="Q90" s="6">
        <f t="shared" si="60"/>
        <v>0.015</v>
      </c>
      <c r="R90" s="6">
        <v>1</v>
      </c>
      <c r="S90" s="6">
        <f t="shared" si="59"/>
        <v>47282</v>
      </c>
      <c r="T90" s="51">
        <f t="shared" si="61"/>
        <v>47281</v>
      </c>
      <c r="U90" s="3">
        <f t="shared" si="62"/>
        <v>47282</v>
      </c>
      <c r="V90" s="6">
        <f t="shared" si="63"/>
        <v>30343</v>
      </c>
      <c r="W90" s="6">
        <f t="shared" si="64"/>
        <v>6159</v>
      </c>
      <c r="X90" s="6">
        <f t="shared" si="65"/>
        <v>7711</v>
      </c>
      <c r="Y90" s="6">
        <f t="shared" si="66"/>
        <v>645</v>
      </c>
      <c r="Z90" s="6">
        <f t="shared" si="67"/>
        <v>1990</v>
      </c>
      <c r="AA90" s="6">
        <f t="shared" si="68"/>
        <v>0</v>
      </c>
      <c r="AB90" s="6">
        <f t="shared" si="69"/>
        <v>0</v>
      </c>
      <c r="AC90" s="6">
        <f t="shared" si="70"/>
        <v>390</v>
      </c>
      <c r="AD90" s="6">
        <f t="shared" si="71"/>
        <v>0</v>
      </c>
      <c r="AE90" s="6">
        <f t="shared" si="72"/>
        <v>0</v>
      </c>
      <c r="AF90" s="6">
        <f t="shared" si="73"/>
        <v>44</v>
      </c>
    </row>
    <row r="91" spans="1:32" ht="17.25" customHeight="1">
      <c r="A91" s="10">
        <f t="shared" si="74"/>
        <v>80</v>
      </c>
      <c r="B91" s="19" t="s">
        <v>165</v>
      </c>
      <c r="C91" s="20" t="s">
        <v>166</v>
      </c>
      <c r="D91" s="85">
        <f t="shared" si="58"/>
        <v>4064.4</v>
      </c>
      <c r="E91" s="6">
        <v>4064.4</v>
      </c>
      <c r="F91" s="6">
        <v>4064.4</v>
      </c>
      <c r="G91" s="6">
        <v>4064.4</v>
      </c>
      <c r="H91" s="6">
        <v>4064.4</v>
      </c>
      <c r="I91" s="6">
        <v>4064.4</v>
      </c>
      <c r="J91" s="6">
        <v>4064.4</v>
      </c>
      <c r="K91" s="6">
        <v>4064.4</v>
      </c>
      <c r="L91" s="6">
        <v>4064.4</v>
      </c>
      <c r="M91" s="6">
        <v>4064.4</v>
      </c>
      <c r="N91" s="6">
        <v>4064.4</v>
      </c>
      <c r="O91" s="6">
        <v>4064.4</v>
      </c>
      <c r="P91" s="14">
        <v>4064.4</v>
      </c>
      <c r="Q91" s="6">
        <f t="shared" si="60"/>
        <v>0.016</v>
      </c>
      <c r="R91" s="6">
        <v>1</v>
      </c>
      <c r="S91" s="6">
        <f t="shared" si="59"/>
        <v>50433</v>
      </c>
      <c r="T91" s="51">
        <f t="shared" si="61"/>
        <v>50433</v>
      </c>
      <c r="U91" s="3">
        <f t="shared" si="62"/>
        <v>50433</v>
      </c>
      <c r="V91" s="6">
        <f t="shared" si="63"/>
        <v>32365</v>
      </c>
      <c r="W91" s="6">
        <f t="shared" si="64"/>
        <v>6570</v>
      </c>
      <c r="X91" s="6">
        <f t="shared" si="65"/>
        <v>8225</v>
      </c>
      <c r="Y91" s="6">
        <f t="shared" si="66"/>
        <v>688</v>
      </c>
      <c r="Z91" s="6">
        <f t="shared" si="67"/>
        <v>2122</v>
      </c>
      <c r="AA91" s="6">
        <f t="shared" si="68"/>
        <v>0</v>
      </c>
      <c r="AB91" s="6">
        <f t="shared" si="69"/>
        <v>0</v>
      </c>
      <c r="AC91" s="6">
        <f t="shared" si="70"/>
        <v>416</v>
      </c>
      <c r="AD91" s="6">
        <f t="shared" si="71"/>
        <v>0</v>
      </c>
      <c r="AE91" s="6">
        <f t="shared" si="72"/>
        <v>0</v>
      </c>
      <c r="AF91" s="6">
        <f t="shared" si="73"/>
        <v>47</v>
      </c>
    </row>
    <row r="92" spans="1:32" ht="12.75">
      <c r="A92" s="10">
        <f t="shared" si="74"/>
        <v>81</v>
      </c>
      <c r="B92" s="19" t="s">
        <v>167</v>
      </c>
      <c r="C92" s="20" t="s">
        <v>168</v>
      </c>
      <c r="D92" s="85">
        <f t="shared" si="58"/>
        <v>7875.43</v>
      </c>
      <c r="E92" s="6">
        <v>7876.5</v>
      </c>
      <c r="F92" s="6">
        <v>7876.5</v>
      </c>
      <c r="G92" s="6">
        <v>7876.5</v>
      </c>
      <c r="H92" s="6">
        <v>7876.5</v>
      </c>
      <c r="I92" s="6">
        <v>7874.89</v>
      </c>
      <c r="J92" s="6">
        <v>7874.89</v>
      </c>
      <c r="K92" s="6">
        <v>7874.89</v>
      </c>
      <c r="L92" s="6">
        <v>7874.89</v>
      </c>
      <c r="M92" s="6">
        <v>7874.89</v>
      </c>
      <c r="N92" s="6">
        <v>7874.89</v>
      </c>
      <c r="O92" s="6">
        <v>7874.89</v>
      </c>
      <c r="P92" s="14">
        <v>7874.89</v>
      </c>
      <c r="Q92" s="6">
        <f t="shared" si="60"/>
        <v>0.03</v>
      </c>
      <c r="R92" s="6">
        <v>4</v>
      </c>
      <c r="S92" s="6">
        <f t="shared" si="59"/>
        <v>23641</v>
      </c>
      <c r="T92" s="51">
        <f t="shared" si="61"/>
        <v>94562</v>
      </c>
      <c r="U92" s="3">
        <f t="shared" si="62"/>
        <v>94562</v>
      </c>
      <c r="V92" s="6">
        <f t="shared" si="63"/>
        <v>60685</v>
      </c>
      <c r="W92" s="6">
        <f t="shared" si="64"/>
        <v>12319</v>
      </c>
      <c r="X92" s="6">
        <f t="shared" si="65"/>
        <v>15421</v>
      </c>
      <c r="Y92" s="6">
        <f t="shared" si="66"/>
        <v>1290</v>
      </c>
      <c r="Z92" s="6">
        <f t="shared" si="67"/>
        <v>3979</v>
      </c>
      <c r="AA92" s="6">
        <f t="shared" si="68"/>
        <v>0</v>
      </c>
      <c r="AB92" s="6">
        <f t="shared" si="69"/>
        <v>0</v>
      </c>
      <c r="AC92" s="6">
        <f t="shared" si="70"/>
        <v>780</v>
      </c>
      <c r="AD92" s="6">
        <f t="shared" si="71"/>
        <v>0</v>
      </c>
      <c r="AE92" s="6">
        <f t="shared" si="72"/>
        <v>0</v>
      </c>
      <c r="AF92" s="6">
        <f t="shared" si="73"/>
        <v>88</v>
      </c>
    </row>
    <row r="93" spans="1:32" ht="16.5" customHeight="1">
      <c r="A93" s="10">
        <f t="shared" si="74"/>
        <v>82</v>
      </c>
      <c r="B93" s="19" t="s">
        <v>169</v>
      </c>
      <c r="C93" s="20" t="s">
        <v>170</v>
      </c>
      <c r="D93" s="85">
        <f t="shared" si="58"/>
        <v>14250.76</v>
      </c>
      <c r="E93" s="6">
        <v>14251</v>
      </c>
      <c r="F93" s="6">
        <v>14251</v>
      </c>
      <c r="G93" s="6">
        <v>14251</v>
      </c>
      <c r="H93" s="6">
        <v>14250.8</v>
      </c>
      <c r="I93" s="6">
        <v>14250.8</v>
      </c>
      <c r="J93" s="6">
        <v>14250.8</v>
      </c>
      <c r="K93" s="6">
        <v>14250.8</v>
      </c>
      <c r="L93" s="6">
        <v>14250.8</v>
      </c>
      <c r="M93" s="6">
        <v>14250.8</v>
      </c>
      <c r="N93" s="6">
        <v>14250.8</v>
      </c>
      <c r="O93" s="6">
        <v>14250.8</v>
      </c>
      <c r="P93" s="14">
        <v>14249.7</v>
      </c>
      <c r="Q93" s="6">
        <f t="shared" si="60"/>
        <v>0.055</v>
      </c>
      <c r="R93" s="6">
        <v>7</v>
      </c>
      <c r="S93" s="6">
        <f t="shared" si="59"/>
        <v>24766</v>
      </c>
      <c r="T93" s="51">
        <f t="shared" si="61"/>
        <v>173363</v>
      </c>
      <c r="U93" s="3">
        <f t="shared" si="62"/>
        <v>173362</v>
      </c>
      <c r="V93" s="6">
        <f t="shared" si="63"/>
        <v>111255</v>
      </c>
      <c r="W93" s="6">
        <f t="shared" si="64"/>
        <v>22584</v>
      </c>
      <c r="X93" s="6">
        <f t="shared" si="65"/>
        <v>28272</v>
      </c>
      <c r="Y93" s="6">
        <f t="shared" si="66"/>
        <v>2365</v>
      </c>
      <c r="Z93" s="6">
        <f t="shared" si="67"/>
        <v>7296</v>
      </c>
      <c r="AA93" s="6">
        <f t="shared" si="68"/>
        <v>0</v>
      </c>
      <c r="AB93" s="6">
        <f t="shared" si="69"/>
        <v>0</v>
      </c>
      <c r="AC93" s="6">
        <f t="shared" si="70"/>
        <v>1429</v>
      </c>
      <c r="AD93" s="6">
        <f t="shared" si="71"/>
        <v>0</v>
      </c>
      <c r="AE93" s="6">
        <f t="shared" si="72"/>
        <v>0</v>
      </c>
      <c r="AF93" s="6">
        <f t="shared" si="73"/>
        <v>161</v>
      </c>
    </row>
    <row r="94" spans="1:32" ht="12.75">
      <c r="A94" s="10">
        <f t="shared" si="74"/>
        <v>83</v>
      </c>
      <c r="B94" s="19" t="s">
        <v>171</v>
      </c>
      <c r="C94" s="20" t="s">
        <v>172</v>
      </c>
      <c r="D94" s="85">
        <f t="shared" si="58"/>
        <v>12884.5</v>
      </c>
      <c r="E94" s="6">
        <v>12884.5</v>
      </c>
      <c r="F94" s="6">
        <v>12884.5</v>
      </c>
      <c r="G94" s="6">
        <v>12884.5</v>
      </c>
      <c r="H94" s="6">
        <v>12884.5</v>
      </c>
      <c r="I94" s="6">
        <v>12884.5</v>
      </c>
      <c r="J94" s="6">
        <v>12884.5</v>
      </c>
      <c r="K94" s="6">
        <v>12884.5</v>
      </c>
      <c r="L94" s="6">
        <v>12884.5</v>
      </c>
      <c r="M94" s="6">
        <v>12884.5</v>
      </c>
      <c r="N94" s="6">
        <v>12884.5</v>
      </c>
      <c r="O94" s="6">
        <v>12884.5</v>
      </c>
      <c r="P94" s="14">
        <v>12884.5</v>
      </c>
      <c r="Q94" s="6">
        <f t="shared" si="60"/>
        <v>0.05</v>
      </c>
      <c r="R94" s="6">
        <v>19</v>
      </c>
      <c r="S94" s="6">
        <f t="shared" si="59"/>
        <v>8295</v>
      </c>
      <c r="T94" s="51">
        <f t="shared" si="61"/>
        <v>157603</v>
      </c>
      <c r="U94" s="3">
        <f t="shared" si="62"/>
        <v>157602</v>
      </c>
      <c r="V94" s="6">
        <f t="shared" si="63"/>
        <v>101141</v>
      </c>
      <c r="W94" s="6">
        <f t="shared" si="64"/>
        <v>20531</v>
      </c>
      <c r="X94" s="6">
        <f t="shared" si="65"/>
        <v>25702</v>
      </c>
      <c r="Y94" s="6">
        <f t="shared" si="66"/>
        <v>2150</v>
      </c>
      <c r="Z94" s="6">
        <f t="shared" si="67"/>
        <v>6632</v>
      </c>
      <c r="AA94" s="6">
        <f t="shared" si="68"/>
        <v>0</v>
      </c>
      <c r="AB94" s="6">
        <f t="shared" si="69"/>
        <v>0</v>
      </c>
      <c r="AC94" s="6">
        <f t="shared" si="70"/>
        <v>1299</v>
      </c>
      <c r="AD94" s="6">
        <f t="shared" si="71"/>
        <v>0</v>
      </c>
      <c r="AE94" s="6">
        <f t="shared" si="72"/>
        <v>0</v>
      </c>
      <c r="AF94" s="6">
        <f t="shared" si="73"/>
        <v>147</v>
      </c>
    </row>
    <row r="95" spans="1:32" ht="12.75">
      <c r="A95" s="10">
        <f t="shared" si="74"/>
        <v>84</v>
      </c>
      <c r="B95" s="19" t="s">
        <v>173</v>
      </c>
      <c r="C95" s="20" t="s">
        <v>174</v>
      </c>
      <c r="D95" s="85">
        <f t="shared" si="58"/>
        <v>12906.63</v>
      </c>
      <c r="E95" s="6">
        <v>12906.5</v>
      </c>
      <c r="F95" s="6">
        <v>12906.5</v>
      </c>
      <c r="G95" s="6">
        <v>12906.5</v>
      </c>
      <c r="H95" s="6">
        <v>12906.5</v>
      </c>
      <c r="I95" s="6">
        <v>12906.7</v>
      </c>
      <c r="J95" s="6">
        <v>12906.7</v>
      </c>
      <c r="K95" s="6">
        <v>12906.7</v>
      </c>
      <c r="L95" s="6">
        <v>12906.7</v>
      </c>
      <c r="M95" s="6">
        <v>12906.7</v>
      </c>
      <c r="N95" s="6">
        <v>12906.7</v>
      </c>
      <c r="O95" s="6">
        <v>12906.7</v>
      </c>
      <c r="P95" s="14">
        <v>12906.7</v>
      </c>
      <c r="Q95" s="6">
        <f t="shared" si="60"/>
        <v>0.05</v>
      </c>
      <c r="R95" s="6">
        <v>19</v>
      </c>
      <c r="S95" s="6">
        <f t="shared" si="59"/>
        <v>8295</v>
      </c>
      <c r="T95" s="51">
        <f t="shared" si="61"/>
        <v>157603</v>
      </c>
      <c r="U95" s="3">
        <f t="shared" si="62"/>
        <v>157602</v>
      </c>
      <c r="V95" s="6">
        <f t="shared" si="63"/>
        <v>101141</v>
      </c>
      <c r="W95" s="6">
        <f t="shared" si="64"/>
        <v>20531</v>
      </c>
      <c r="X95" s="6">
        <f t="shared" si="65"/>
        <v>25702</v>
      </c>
      <c r="Y95" s="6">
        <f t="shared" si="66"/>
        <v>2150</v>
      </c>
      <c r="Z95" s="6">
        <f t="shared" si="67"/>
        <v>6632</v>
      </c>
      <c r="AA95" s="6">
        <f t="shared" si="68"/>
        <v>0</v>
      </c>
      <c r="AB95" s="6">
        <f t="shared" si="69"/>
        <v>0</v>
      </c>
      <c r="AC95" s="6">
        <f t="shared" si="70"/>
        <v>1299</v>
      </c>
      <c r="AD95" s="6">
        <f t="shared" si="71"/>
        <v>0</v>
      </c>
      <c r="AE95" s="6">
        <f t="shared" si="72"/>
        <v>0</v>
      </c>
      <c r="AF95" s="6">
        <f t="shared" si="73"/>
        <v>147</v>
      </c>
    </row>
    <row r="96" spans="1:32" ht="12.75">
      <c r="A96" s="10">
        <f t="shared" si="74"/>
        <v>85</v>
      </c>
      <c r="B96" s="19" t="s">
        <v>175</v>
      </c>
      <c r="C96" s="20" t="s">
        <v>176</v>
      </c>
      <c r="D96" s="85">
        <f t="shared" si="58"/>
        <v>24531.8</v>
      </c>
      <c r="E96" s="6">
        <v>24531.8</v>
      </c>
      <c r="F96" s="6">
        <v>24531.8</v>
      </c>
      <c r="G96" s="6">
        <v>24531.8</v>
      </c>
      <c r="H96" s="6">
        <v>24531.8</v>
      </c>
      <c r="I96" s="6">
        <v>24531.8</v>
      </c>
      <c r="J96" s="6">
        <v>24531.8</v>
      </c>
      <c r="K96" s="6">
        <v>24531.8</v>
      </c>
      <c r="L96" s="6">
        <v>24531.8</v>
      </c>
      <c r="M96" s="6">
        <v>24531.8</v>
      </c>
      <c r="N96" s="6">
        <v>24531.8</v>
      </c>
      <c r="O96" s="6">
        <v>24531.8</v>
      </c>
      <c r="P96" s="14">
        <v>24531.75</v>
      </c>
      <c r="Q96" s="6">
        <f t="shared" si="60"/>
        <v>0.094</v>
      </c>
      <c r="R96" s="6">
        <v>12</v>
      </c>
      <c r="S96" s="6">
        <f t="shared" si="59"/>
        <v>24691</v>
      </c>
      <c r="T96" s="51">
        <f t="shared" si="61"/>
        <v>296294</v>
      </c>
      <c r="U96" s="3">
        <f t="shared" si="62"/>
        <v>296296</v>
      </c>
      <c r="V96" s="60">
        <f>ROUND(($V$77/$U$77*T96),0)+3</f>
        <v>190149</v>
      </c>
      <c r="W96" s="6">
        <f t="shared" si="64"/>
        <v>38598</v>
      </c>
      <c r="X96" s="6">
        <f t="shared" si="65"/>
        <v>48319</v>
      </c>
      <c r="Y96" s="6">
        <f t="shared" si="66"/>
        <v>4043</v>
      </c>
      <c r="Z96" s="6">
        <f t="shared" si="67"/>
        <v>12469</v>
      </c>
      <c r="AA96" s="6">
        <f t="shared" si="68"/>
        <v>0</v>
      </c>
      <c r="AB96" s="6">
        <f t="shared" si="69"/>
        <v>0</v>
      </c>
      <c r="AC96" s="6">
        <f t="shared" si="70"/>
        <v>2442</v>
      </c>
      <c r="AD96" s="6">
        <f t="shared" si="71"/>
        <v>0</v>
      </c>
      <c r="AE96" s="6">
        <f t="shared" si="72"/>
        <v>0</v>
      </c>
      <c r="AF96" s="6">
        <f t="shared" si="73"/>
        <v>276</v>
      </c>
    </row>
    <row r="97" spans="1:32" ht="12.75">
      <c r="A97" s="10">
        <f t="shared" si="74"/>
        <v>86</v>
      </c>
      <c r="B97" s="19" t="s">
        <v>177</v>
      </c>
      <c r="C97" s="20" t="s">
        <v>178</v>
      </c>
      <c r="D97" s="85">
        <f t="shared" si="58"/>
        <v>13426.4</v>
      </c>
      <c r="E97" s="6">
        <v>13426.4</v>
      </c>
      <c r="F97" s="6">
        <v>13426.4</v>
      </c>
      <c r="G97" s="6">
        <v>13426.4</v>
      </c>
      <c r="H97" s="6">
        <v>13426.4</v>
      </c>
      <c r="I97" s="6">
        <v>13426.4</v>
      </c>
      <c r="J97" s="6">
        <v>13426.4</v>
      </c>
      <c r="K97" s="6">
        <v>13426.4</v>
      </c>
      <c r="L97" s="6">
        <v>13426.4</v>
      </c>
      <c r="M97" s="6">
        <v>13426.4</v>
      </c>
      <c r="N97" s="6">
        <v>13426.4</v>
      </c>
      <c r="O97" s="6">
        <v>13426.4</v>
      </c>
      <c r="P97" s="14">
        <v>13426.4</v>
      </c>
      <c r="Q97" s="6">
        <f t="shared" si="60"/>
        <v>0.052</v>
      </c>
      <c r="R97" s="6">
        <v>20</v>
      </c>
      <c r="S97" s="6">
        <f t="shared" si="59"/>
        <v>8195</v>
      </c>
      <c r="T97" s="51">
        <f t="shared" si="61"/>
        <v>163907</v>
      </c>
      <c r="U97" s="3">
        <f t="shared" si="62"/>
        <v>163907</v>
      </c>
      <c r="V97" s="6">
        <f t="shared" si="63"/>
        <v>105187</v>
      </c>
      <c r="W97" s="6">
        <f t="shared" si="64"/>
        <v>21352</v>
      </c>
      <c r="X97" s="6">
        <f t="shared" si="65"/>
        <v>26730</v>
      </c>
      <c r="Y97" s="6">
        <f t="shared" si="66"/>
        <v>2236</v>
      </c>
      <c r="Z97" s="6">
        <f t="shared" si="67"/>
        <v>6898</v>
      </c>
      <c r="AA97" s="6">
        <f t="shared" si="68"/>
        <v>0</v>
      </c>
      <c r="AB97" s="6">
        <f t="shared" si="69"/>
        <v>0</v>
      </c>
      <c r="AC97" s="6">
        <f t="shared" si="70"/>
        <v>1351</v>
      </c>
      <c r="AD97" s="6">
        <f t="shared" si="71"/>
        <v>0</v>
      </c>
      <c r="AE97" s="6">
        <f t="shared" si="72"/>
        <v>0</v>
      </c>
      <c r="AF97" s="6">
        <f t="shared" si="73"/>
        <v>153</v>
      </c>
    </row>
    <row r="98" spans="1:32" ht="12.75">
      <c r="A98" s="10">
        <f t="shared" si="74"/>
        <v>87</v>
      </c>
      <c r="B98" s="19" t="s">
        <v>179</v>
      </c>
      <c r="C98" s="20" t="s">
        <v>180</v>
      </c>
      <c r="D98" s="85">
        <f t="shared" si="58"/>
        <v>9356.32</v>
      </c>
      <c r="E98" s="6">
        <v>9356.32</v>
      </c>
      <c r="F98" s="6">
        <v>9356.32</v>
      </c>
      <c r="G98" s="6">
        <v>9356.32</v>
      </c>
      <c r="H98" s="6">
        <v>9356.32</v>
      </c>
      <c r="I98" s="6">
        <v>9356.32</v>
      </c>
      <c r="J98" s="6">
        <v>9356.32</v>
      </c>
      <c r="K98" s="6">
        <v>9356.32</v>
      </c>
      <c r="L98" s="6">
        <v>9356.32</v>
      </c>
      <c r="M98" s="6">
        <v>9356.32</v>
      </c>
      <c r="N98" s="6">
        <v>9356.32</v>
      </c>
      <c r="O98" s="6">
        <v>9356.32</v>
      </c>
      <c r="P98" s="14">
        <v>9356.32</v>
      </c>
      <c r="Q98" s="6">
        <f t="shared" si="60"/>
        <v>0.036</v>
      </c>
      <c r="R98" s="6">
        <v>14</v>
      </c>
      <c r="S98" s="6">
        <f t="shared" si="59"/>
        <v>8105</v>
      </c>
      <c r="T98" s="51">
        <f t="shared" si="61"/>
        <v>113474</v>
      </c>
      <c r="U98" s="3">
        <f t="shared" si="62"/>
        <v>113473</v>
      </c>
      <c r="V98" s="6">
        <f t="shared" si="63"/>
        <v>72822</v>
      </c>
      <c r="W98" s="6">
        <f t="shared" si="64"/>
        <v>14782</v>
      </c>
      <c r="X98" s="6">
        <f t="shared" si="65"/>
        <v>18505</v>
      </c>
      <c r="Y98" s="6">
        <f t="shared" si="66"/>
        <v>1548</v>
      </c>
      <c r="Z98" s="6">
        <f t="shared" si="67"/>
        <v>4775</v>
      </c>
      <c r="AA98" s="6">
        <f t="shared" si="68"/>
        <v>0</v>
      </c>
      <c r="AB98" s="6">
        <f t="shared" si="69"/>
        <v>0</v>
      </c>
      <c r="AC98" s="6">
        <f t="shared" si="70"/>
        <v>935</v>
      </c>
      <c r="AD98" s="6">
        <f t="shared" si="71"/>
        <v>0</v>
      </c>
      <c r="AE98" s="6">
        <f t="shared" si="72"/>
        <v>0</v>
      </c>
      <c r="AF98" s="6">
        <f t="shared" si="73"/>
        <v>106</v>
      </c>
    </row>
    <row r="99" spans="1:32" ht="12.75">
      <c r="A99" s="10">
        <f t="shared" si="74"/>
        <v>88</v>
      </c>
      <c r="B99" s="19" t="s">
        <v>181</v>
      </c>
      <c r="C99" s="20" t="s">
        <v>182</v>
      </c>
      <c r="D99" s="85">
        <f t="shared" si="58"/>
        <v>24540.94</v>
      </c>
      <c r="E99" s="6">
        <v>24534.93</v>
      </c>
      <c r="F99" s="6">
        <v>24534.93</v>
      </c>
      <c r="G99" s="6">
        <v>24534.13</v>
      </c>
      <c r="H99" s="6">
        <v>24543.13</v>
      </c>
      <c r="I99" s="6">
        <v>24543.13</v>
      </c>
      <c r="J99" s="6">
        <v>24543.03</v>
      </c>
      <c r="K99" s="6">
        <v>24543.03</v>
      </c>
      <c r="L99" s="6">
        <v>24543.03</v>
      </c>
      <c r="M99" s="6">
        <v>24543.03</v>
      </c>
      <c r="N99" s="6">
        <v>24543.03</v>
      </c>
      <c r="O99" s="6">
        <v>24543.03</v>
      </c>
      <c r="P99" s="14">
        <v>24542.83</v>
      </c>
      <c r="Q99" s="6">
        <f t="shared" si="60"/>
        <v>0.094</v>
      </c>
      <c r="R99" s="6">
        <v>12</v>
      </c>
      <c r="S99" s="6">
        <f t="shared" si="59"/>
        <v>24691</v>
      </c>
      <c r="T99" s="51">
        <f t="shared" si="61"/>
        <v>296294</v>
      </c>
      <c r="U99" s="3">
        <f t="shared" si="62"/>
        <v>296293</v>
      </c>
      <c r="V99" s="6">
        <f t="shared" si="63"/>
        <v>190146</v>
      </c>
      <c r="W99" s="6">
        <f t="shared" si="64"/>
        <v>38598</v>
      </c>
      <c r="X99" s="6">
        <f t="shared" si="65"/>
        <v>48319</v>
      </c>
      <c r="Y99" s="6">
        <f t="shared" si="66"/>
        <v>4043</v>
      </c>
      <c r="Z99" s="6">
        <f t="shared" si="67"/>
        <v>12469</v>
      </c>
      <c r="AA99" s="6">
        <f t="shared" si="68"/>
        <v>0</v>
      </c>
      <c r="AB99" s="6">
        <f t="shared" si="69"/>
        <v>0</v>
      </c>
      <c r="AC99" s="6">
        <f t="shared" si="70"/>
        <v>2442</v>
      </c>
      <c r="AD99" s="6">
        <f t="shared" si="71"/>
        <v>0</v>
      </c>
      <c r="AE99" s="6">
        <f t="shared" si="72"/>
        <v>0</v>
      </c>
      <c r="AF99" s="6">
        <f t="shared" si="73"/>
        <v>276</v>
      </c>
    </row>
    <row r="100" spans="1:32" ht="12.75">
      <c r="A100" s="10">
        <f t="shared" si="74"/>
        <v>89</v>
      </c>
      <c r="B100" s="19" t="s">
        <v>183</v>
      </c>
      <c r="C100" s="20" t="s">
        <v>184</v>
      </c>
      <c r="D100" s="85">
        <f t="shared" si="58"/>
        <v>12750.36</v>
      </c>
      <c r="E100" s="6">
        <v>12750.36</v>
      </c>
      <c r="F100" s="6">
        <v>12750.36</v>
      </c>
      <c r="G100" s="6">
        <v>12750.36</v>
      </c>
      <c r="H100" s="6">
        <v>12750.76</v>
      </c>
      <c r="I100" s="6">
        <v>12750.76</v>
      </c>
      <c r="J100" s="6">
        <v>12750.76</v>
      </c>
      <c r="K100" s="6">
        <v>12750.36</v>
      </c>
      <c r="L100" s="6">
        <v>12750.36</v>
      </c>
      <c r="M100" s="6">
        <v>12750.36</v>
      </c>
      <c r="N100" s="6">
        <v>12750.36</v>
      </c>
      <c r="O100" s="6">
        <v>12750.38</v>
      </c>
      <c r="P100" s="14">
        <v>12749.18</v>
      </c>
      <c r="Q100" s="6">
        <f t="shared" si="60"/>
        <v>0.049</v>
      </c>
      <c r="R100" s="6">
        <v>19</v>
      </c>
      <c r="S100" s="6">
        <f t="shared" si="59"/>
        <v>8129</v>
      </c>
      <c r="T100" s="51">
        <f t="shared" si="61"/>
        <v>154451</v>
      </c>
      <c r="U100" s="3">
        <f t="shared" si="62"/>
        <v>154451</v>
      </c>
      <c r="V100" s="6">
        <f t="shared" si="63"/>
        <v>99119</v>
      </c>
      <c r="W100" s="6">
        <f t="shared" si="64"/>
        <v>20120</v>
      </c>
      <c r="X100" s="6">
        <f t="shared" si="65"/>
        <v>25188</v>
      </c>
      <c r="Y100" s="6">
        <f t="shared" si="66"/>
        <v>2107</v>
      </c>
      <c r="Z100" s="6">
        <f t="shared" si="67"/>
        <v>6500</v>
      </c>
      <c r="AA100" s="6">
        <f t="shared" si="68"/>
        <v>0</v>
      </c>
      <c r="AB100" s="6">
        <f t="shared" si="69"/>
        <v>0</v>
      </c>
      <c r="AC100" s="6">
        <f t="shared" si="70"/>
        <v>1273</v>
      </c>
      <c r="AD100" s="6">
        <f t="shared" si="71"/>
        <v>0</v>
      </c>
      <c r="AE100" s="6">
        <f t="shared" si="72"/>
        <v>0</v>
      </c>
      <c r="AF100" s="6">
        <f t="shared" si="73"/>
        <v>144</v>
      </c>
    </row>
    <row r="101" spans="1:32" s="30" customFormat="1" ht="24.75" customHeight="1">
      <c r="A101" s="132" t="s">
        <v>207</v>
      </c>
      <c r="B101" s="132"/>
      <c r="C101" s="132"/>
      <c r="D101" s="29">
        <f>SUM(D78:D100)</f>
        <v>260124.09000000003</v>
      </c>
      <c r="E101" s="29">
        <f aca="true" t="shared" si="75" ref="E101:R101">SUM(E78:E100)</f>
        <v>259907.68</v>
      </c>
      <c r="F101" s="29">
        <f t="shared" si="75"/>
        <v>260033.18</v>
      </c>
      <c r="G101" s="29">
        <f t="shared" si="75"/>
        <v>260119.08000000002</v>
      </c>
      <c r="H101" s="29">
        <f t="shared" si="75"/>
        <v>260130.67999999996</v>
      </c>
      <c r="I101" s="29">
        <f t="shared" si="75"/>
        <v>260129.17</v>
      </c>
      <c r="J101" s="29">
        <f t="shared" si="75"/>
        <v>260173.67</v>
      </c>
      <c r="K101" s="29">
        <f t="shared" si="75"/>
        <v>260173.07</v>
      </c>
      <c r="L101" s="29">
        <f t="shared" si="75"/>
        <v>260173.27000000002</v>
      </c>
      <c r="M101" s="29">
        <f t="shared" si="75"/>
        <v>260172.77000000002</v>
      </c>
      <c r="N101" s="29">
        <f t="shared" si="75"/>
        <v>260172.90999999997</v>
      </c>
      <c r="O101" s="29">
        <f t="shared" si="75"/>
        <v>260130.63</v>
      </c>
      <c r="P101" s="29">
        <f t="shared" si="75"/>
        <v>260172.88</v>
      </c>
      <c r="Q101" s="29">
        <f t="shared" si="75"/>
        <v>1.0000000000000002</v>
      </c>
      <c r="R101" s="57">
        <f t="shared" si="75"/>
        <v>240</v>
      </c>
      <c r="S101" s="67">
        <f t="shared" si="59"/>
        <v>13134</v>
      </c>
      <c r="T101" s="89">
        <v>3152063</v>
      </c>
      <c r="U101" s="57">
        <f aca="true" t="shared" si="76" ref="U101:AF101">SUM(U78:U100)</f>
        <v>3152063</v>
      </c>
      <c r="V101" s="57">
        <f t="shared" si="76"/>
        <v>2022833</v>
      </c>
      <c r="W101" s="57">
        <f t="shared" si="76"/>
        <v>410621</v>
      </c>
      <c r="X101" s="57">
        <f t="shared" si="76"/>
        <v>514036</v>
      </c>
      <c r="Y101" s="57">
        <f t="shared" si="76"/>
        <v>43005</v>
      </c>
      <c r="Z101" s="57">
        <f t="shared" si="76"/>
        <v>132648</v>
      </c>
      <c r="AA101" s="57">
        <f t="shared" si="76"/>
        <v>0</v>
      </c>
      <c r="AB101" s="57">
        <f t="shared" si="76"/>
        <v>0</v>
      </c>
      <c r="AC101" s="57">
        <f t="shared" si="76"/>
        <v>25984</v>
      </c>
      <c r="AD101" s="57">
        <f t="shared" si="76"/>
        <v>0</v>
      </c>
      <c r="AE101" s="57">
        <f t="shared" si="76"/>
        <v>0</v>
      </c>
      <c r="AF101" s="65">
        <f t="shared" si="76"/>
        <v>2936</v>
      </c>
    </row>
    <row r="102" spans="1:32" s="32" customFormat="1" ht="26.25" customHeight="1">
      <c r="A102" s="123" t="s">
        <v>185</v>
      </c>
      <c r="B102" s="124"/>
      <c r="C102" s="125"/>
      <c r="D102" s="31">
        <f aca="true" t="shared" si="77" ref="D102:P102">D101+D76+D59+D28</f>
        <v>1031653.79</v>
      </c>
      <c r="E102" s="31">
        <f t="shared" si="77"/>
        <v>1031317.7</v>
      </c>
      <c r="F102" s="31">
        <f t="shared" si="77"/>
        <v>1031429.8899999998</v>
      </c>
      <c r="G102" s="31">
        <f t="shared" si="77"/>
        <v>1031611.44</v>
      </c>
      <c r="H102" s="31">
        <f t="shared" si="77"/>
        <v>1031681.89</v>
      </c>
      <c r="I102" s="31">
        <f t="shared" si="77"/>
        <v>1031683.0499999999</v>
      </c>
      <c r="J102" s="31">
        <f t="shared" si="77"/>
        <v>1031715.59</v>
      </c>
      <c r="K102" s="31">
        <f t="shared" si="77"/>
        <v>1031718.29</v>
      </c>
      <c r="L102" s="31">
        <f t="shared" si="77"/>
        <v>1031723.4700000001</v>
      </c>
      <c r="M102" s="31">
        <f t="shared" si="77"/>
        <v>1031723.03</v>
      </c>
      <c r="N102" s="31">
        <f t="shared" si="77"/>
        <v>1031762.8599999999</v>
      </c>
      <c r="O102" s="31">
        <f t="shared" si="77"/>
        <v>1031718.96</v>
      </c>
      <c r="P102" s="31">
        <f t="shared" si="77"/>
        <v>1031759.2000000001</v>
      </c>
      <c r="Q102" s="52"/>
      <c r="R102" s="58">
        <f>R101+R76+R59+R28</f>
        <v>639</v>
      </c>
      <c r="S102" s="68">
        <f t="shared" si="59"/>
        <v>19443</v>
      </c>
      <c r="T102" s="61">
        <f aca="true" t="shared" si="78" ref="T102:AF102">T101+T76+T59+T28</f>
        <v>12424031</v>
      </c>
      <c r="U102" s="58">
        <f t="shared" si="78"/>
        <v>12424031</v>
      </c>
      <c r="V102" s="58">
        <f t="shared" si="78"/>
        <v>8245714</v>
      </c>
      <c r="W102" s="58">
        <f t="shared" si="78"/>
        <v>1671533</v>
      </c>
      <c r="X102" s="58">
        <f t="shared" si="78"/>
        <v>2034062</v>
      </c>
      <c r="Y102" s="58">
        <f t="shared" si="78"/>
        <v>70371</v>
      </c>
      <c r="Z102" s="58">
        <f t="shared" si="78"/>
        <v>335754</v>
      </c>
      <c r="AA102" s="58">
        <f t="shared" si="78"/>
        <v>10591</v>
      </c>
      <c r="AB102" s="58">
        <f t="shared" si="78"/>
        <v>0</v>
      </c>
      <c r="AC102" s="58">
        <f t="shared" si="78"/>
        <v>49233</v>
      </c>
      <c r="AD102" s="58">
        <f t="shared" si="78"/>
        <v>0</v>
      </c>
      <c r="AE102" s="58">
        <f t="shared" si="78"/>
        <v>0</v>
      </c>
      <c r="AF102" s="61">
        <f t="shared" si="78"/>
        <v>6773</v>
      </c>
    </row>
    <row r="103" spans="1:4" ht="12" hidden="1">
      <c r="A103" s="33" t="s">
        <v>186</v>
      </c>
      <c r="B103" s="34"/>
      <c r="C103" s="33"/>
      <c r="D103" s="39"/>
    </row>
    <row r="104" spans="1:4" s="35" customFormat="1" ht="12" hidden="1">
      <c r="A104" s="126" t="s">
        <v>187</v>
      </c>
      <c r="B104" s="127"/>
      <c r="C104" s="128"/>
      <c r="D104" s="40"/>
    </row>
    <row r="105" spans="1:21" ht="12">
      <c r="A105" s="36"/>
      <c r="B105" s="37"/>
      <c r="C105" s="36"/>
      <c r="D105" s="91">
        <f>D102-территория!D102</f>
        <v>-843.25</v>
      </c>
      <c r="E105" s="91">
        <f>E102-территория!E102</f>
        <v>-847</v>
      </c>
      <c r="F105" s="91">
        <f>F102-территория!F102</f>
        <v>-847</v>
      </c>
      <c r="G105" s="91">
        <f>G102-территория!G102</f>
        <v>-847</v>
      </c>
      <c r="H105" s="91">
        <f>H102-территория!H102</f>
        <v>-847</v>
      </c>
      <c r="I105" s="91">
        <f>I102-территория!I102</f>
        <v>-845.9000000000233</v>
      </c>
      <c r="J105" s="91">
        <f>J102-территория!J102</f>
        <v>-845.9000000000233</v>
      </c>
      <c r="K105" s="91">
        <f>K102-территория!K102</f>
        <v>-845.8999999999069</v>
      </c>
      <c r="L105" s="91">
        <f>L102-территория!L102</f>
        <v>-845.9000000000233</v>
      </c>
      <c r="M105" s="91">
        <f>M102-территория!M102</f>
        <v>-845.8999999999069</v>
      </c>
      <c r="N105" s="91">
        <f>N102-территория!N102</f>
        <v>-845.9000000001397</v>
      </c>
      <c r="O105" s="91">
        <f>O102-территория!O102</f>
        <v>-845.8999999999069</v>
      </c>
      <c r="P105" s="91">
        <f>P102-территория!P102</f>
        <v>-809.7199999999721</v>
      </c>
      <c r="T105" s="38"/>
      <c r="U105" s="62"/>
    </row>
    <row r="106" spans="1:26" ht="12">
      <c r="A106" s="36"/>
      <c r="B106" s="83" t="s">
        <v>218</v>
      </c>
      <c r="C106" s="37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R106" s="83" t="s">
        <v>218</v>
      </c>
      <c r="S106" s="83"/>
      <c r="T106" s="84"/>
      <c r="U106" s="83">
        <f>U6+U11+U17+U43+U44+U45+U62+U67+U69+U81+U85+U86+U88</f>
        <v>1949159</v>
      </c>
      <c r="W106" s="114" t="s">
        <v>220</v>
      </c>
      <c r="X106" s="115">
        <f>U106+территория!U106+'лест клетки'!U106</f>
        <v>7537459</v>
      </c>
      <c r="Y106" s="116"/>
      <c r="Z106" s="116"/>
    </row>
    <row r="107" spans="1:26" ht="12">
      <c r="A107" s="36"/>
      <c r="B107" s="83" t="s">
        <v>219</v>
      </c>
      <c r="C107" s="37"/>
      <c r="D107" s="36"/>
      <c r="H107" s="38"/>
      <c r="R107" s="83" t="s">
        <v>219</v>
      </c>
      <c r="S107" s="83"/>
      <c r="T107" s="84"/>
      <c r="U107" s="84">
        <f>U102-U106</f>
        <v>10474872</v>
      </c>
      <c r="W107" s="114"/>
      <c r="X107" s="115">
        <f>U107+территория!U107+'лест клетки'!U107</f>
        <v>40125455</v>
      </c>
      <c r="Y107" s="116" t="s">
        <v>226</v>
      </c>
      <c r="Z107" s="116"/>
    </row>
    <row r="108" spans="1:26" ht="12">
      <c r="A108" s="36"/>
      <c r="B108" s="37"/>
      <c r="C108" s="36"/>
      <c r="D108" s="36"/>
      <c r="H108" s="38"/>
      <c r="R108" s="83"/>
      <c r="S108" s="83"/>
      <c r="T108" s="84"/>
      <c r="W108" s="114"/>
      <c r="X108" s="115">
        <f>X107+X106</f>
        <v>47662914</v>
      </c>
      <c r="Y108" s="116"/>
      <c r="Z108" s="116"/>
    </row>
    <row r="109" spans="1:24" ht="12">
      <c r="A109" s="36"/>
      <c r="B109" s="37"/>
      <c r="C109" s="36"/>
      <c r="D109" s="36"/>
      <c r="H109" s="38"/>
      <c r="R109" s="83"/>
      <c r="S109" s="83"/>
      <c r="T109" s="84"/>
      <c r="X109" s="62"/>
    </row>
    <row r="110" spans="1:20" ht="12">
      <c r="A110" s="36"/>
      <c r="B110" s="37"/>
      <c r="C110" s="36"/>
      <c r="D110" s="36"/>
      <c r="H110" s="38"/>
      <c r="R110" s="83"/>
      <c r="S110" s="83"/>
      <c r="T110" s="84"/>
    </row>
    <row r="111" spans="1:20" ht="12">
      <c r="A111" s="36"/>
      <c r="B111" s="69" t="s">
        <v>211</v>
      </c>
      <c r="C111" s="36"/>
      <c r="D111" s="36"/>
      <c r="R111" s="83"/>
      <c r="S111" s="83"/>
      <c r="T111" s="84"/>
    </row>
    <row r="112" spans="1:4" ht="12">
      <c r="A112" s="36"/>
      <c r="B112" s="37" t="s">
        <v>212</v>
      </c>
      <c r="C112" s="36"/>
      <c r="D112" s="36"/>
    </row>
    <row r="113" spans="1:4" ht="12">
      <c r="A113" s="36"/>
      <c r="B113" s="37"/>
      <c r="C113" s="36"/>
      <c r="D113" s="36"/>
    </row>
  </sheetData>
  <sheetProtection/>
  <mergeCells count="10">
    <mergeCell ref="B5:C5"/>
    <mergeCell ref="A28:C28"/>
    <mergeCell ref="B29:C29"/>
    <mergeCell ref="B59:C59"/>
    <mergeCell ref="A102:C102"/>
    <mergeCell ref="A104:C104"/>
    <mergeCell ref="B60:C60"/>
    <mergeCell ref="A76:C76"/>
    <mergeCell ref="B77:C77"/>
    <mergeCell ref="A101:C101"/>
  </mergeCells>
  <printOptions/>
  <pageMargins left="0.7" right="0.16" top="0.25" bottom="0.28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saifullina</dc:creator>
  <cp:keywords/>
  <dc:description/>
  <cp:lastModifiedBy>Elvira</cp:lastModifiedBy>
  <cp:lastPrinted>2013-02-21T08:16:36Z</cp:lastPrinted>
  <dcterms:created xsi:type="dcterms:W3CDTF">2012-08-02T07:31:11Z</dcterms:created>
  <dcterms:modified xsi:type="dcterms:W3CDTF">2013-07-11T17:47:46Z</dcterms:modified>
  <cp:category/>
  <cp:version/>
  <cp:contentType/>
  <cp:contentStatus/>
</cp:coreProperties>
</file>