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ВД\Отчетность 731 на сайты\п.3 е) Инф. об использ. МОП\2017\ЛИФТ-БОРД\"/>
    </mc:Choice>
  </mc:AlternateContent>
  <xr:revisionPtr revIDLastSave="0" documentId="8_{33CF6F9B-787C-41FD-9750-4F6895BF5D21}" xr6:coauthVersionLast="31" xr6:coauthVersionMax="31" xr10:uidLastSave="{00000000-0000-0000-0000-000000000000}"/>
  <bookViews>
    <workbookView xWindow="0" yWindow="0" windowWidth="20490" windowHeight="6945" xr2:uid="{693C08F6-CAF8-4E2C-ABDE-2E5BF379A147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6" i="1" l="1"/>
  <c r="F124" i="1" s="1"/>
  <c r="P106" i="1"/>
  <c r="L106" i="1"/>
  <c r="AR105" i="1"/>
  <c r="AI105" i="1"/>
  <c r="AG105" i="1"/>
  <c r="AE105" i="1"/>
  <c r="AC105" i="1"/>
  <c r="AA105" i="1"/>
  <c r="Y105" i="1"/>
  <c r="X105" i="1"/>
  <c r="R105" i="1"/>
  <c r="Q105" i="1"/>
  <c r="P105" i="1"/>
  <c r="O105" i="1"/>
  <c r="N105" i="1"/>
  <c r="M105" i="1"/>
  <c r="L105" i="1"/>
  <c r="K105" i="1"/>
  <c r="I105" i="1"/>
  <c r="AU104" i="1"/>
  <c r="AS104" i="1"/>
  <c r="AR104" i="1"/>
  <c r="AT104" i="1" s="1"/>
  <c r="AF104" i="1"/>
  <c r="AU103" i="1"/>
  <c r="AS103" i="1"/>
  <c r="AR103" i="1"/>
  <c r="AT103" i="1" s="1"/>
  <c r="AF103" i="1"/>
  <c r="AU102" i="1"/>
  <c r="AS102" i="1"/>
  <c r="AR102" i="1"/>
  <c r="AT102" i="1" s="1"/>
  <c r="AF102" i="1"/>
  <c r="AU101" i="1"/>
  <c r="AS101" i="1"/>
  <c r="AR101" i="1"/>
  <c r="AT101" i="1" s="1"/>
  <c r="AF101" i="1"/>
  <c r="AU100" i="1"/>
  <c r="AS100" i="1"/>
  <c r="AR100" i="1"/>
  <c r="AT100" i="1" s="1"/>
  <c r="AF100" i="1"/>
  <c r="AU99" i="1"/>
  <c r="AS99" i="1"/>
  <c r="AR99" i="1"/>
  <c r="AT99" i="1" s="1"/>
  <c r="AF99" i="1"/>
  <c r="AU98" i="1"/>
  <c r="AS98" i="1"/>
  <c r="AR98" i="1"/>
  <c r="AT98" i="1" s="1"/>
  <c r="AF98" i="1"/>
  <c r="AU97" i="1"/>
  <c r="AS97" i="1"/>
  <c r="AR97" i="1"/>
  <c r="AT97" i="1" s="1"/>
  <c r="AF97" i="1"/>
  <c r="AU96" i="1"/>
  <c r="AS96" i="1"/>
  <c r="AR96" i="1"/>
  <c r="AT96" i="1" s="1"/>
  <c r="AF96" i="1"/>
  <c r="AU95" i="1"/>
  <c r="AS95" i="1"/>
  <c r="AR95" i="1"/>
  <c r="AT95" i="1" s="1"/>
  <c r="AF95" i="1"/>
  <c r="AU94" i="1"/>
  <c r="AS94" i="1"/>
  <c r="AR94" i="1"/>
  <c r="AT94" i="1" s="1"/>
  <c r="AF94" i="1"/>
  <c r="AU93" i="1"/>
  <c r="AS93" i="1"/>
  <c r="AR93" i="1"/>
  <c r="AT93" i="1" s="1"/>
  <c r="AF93" i="1"/>
  <c r="AD93" i="1"/>
  <c r="AD105" i="1" s="1"/>
  <c r="AT92" i="1"/>
  <c r="AR92" i="1"/>
  <c r="AS92" i="1" s="1"/>
  <c r="AU92" i="1" s="1"/>
  <c r="AH92" i="1"/>
  <c r="AH105" i="1" s="1"/>
  <c r="AH106" i="1" s="1"/>
  <c r="AG92" i="1"/>
  <c r="AF92" i="1"/>
  <c r="AC92" i="1"/>
  <c r="AB92" i="1"/>
  <c r="AB105" i="1" s="1"/>
  <c r="AB106" i="1" s="1"/>
  <c r="Z92" i="1"/>
  <c r="Z105" i="1" s="1"/>
  <c r="W92" i="1"/>
  <c r="W105" i="1" s="1"/>
  <c r="W106" i="1" s="1"/>
  <c r="V92" i="1"/>
  <c r="V105" i="1" s="1"/>
  <c r="U92" i="1"/>
  <c r="U105" i="1" s="1"/>
  <c r="T92" i="1"/>
  <c r="T105" i="1" s="1"/>
  <c r="S92" i="1"/>
  <c r="S105" i="1" s="1"/>
  <c r="S106" i="1" s="1"/>
  <c r="F123" i="1" s="1"/>
  <c r="Q92" i="1"/>
  <c r="J92" i="1"/>
  <c r="J105" i="1" s="1"/>
  <c r="J106" i="1" s="1"/>
  <c r="I92" i="1"/>
  <c r="H92" i="1"/>
  <c r="H105" i="1" s="1"/>
  <c r="H106" i="1" s="1"/>
  <c r="F129" i="1" s="1"/>
  <c r="AS91" i="1"/>
  <c r="AU91" i="1" s="1"/>
  <c r="AR91" i="1"/>
  <c r="AT91" i="1" s="1"/>
  <c r="AF91" i="1"/>
  <c r="AS90" i="1"/>
  <c r="AU90" i="1" s="1"/>
  <c r="AR90" i="1"/>
  <c r="AT90" i="1" s="1"/>
  <c r="AF90" i="1"/>
  <c r="AS89" i="1"/>
  <c r="AU89" i="1" s="1"/>
  <c r="AR89" i="1"/>
  <c r="AT89" i="1" s="1"/>
  <c r="AF89" i="1"/>
  <c r="AS88" i="1"/>
  <c r="AU88" i="1" s="1"/>
  <c r="AR88" i="1"/>
  <c r="AT88" i="1" s="1"/>
  <c r="AF88" i="1"/>
  <c r="AS87" i="1"/>
  <c r="AU87" i="1" s="1"/>
  <c r="AR87" i="1"/>
  <c r="AT87" i="1" s="1"/>
  <c r="AF87" i="1"/>
  <c r="AS86" i="1"/>
  <c r="AU86" i="1" s="1"/>
  <c r="AR86" i="1"/>
  <c r="AT86" i="1" s="1"/>
  <c r="AF86" i="1"/>
  <c r="AS85" i="1"/>
  <c r="AU85" i="1" s="1"/>
  <c r="AR85" i="1"/>
  <c r="AT85" i="1" s="1"/>
  <c r="AF85" i="1"/>
  <c r="AS84" i="1"/>
  <c r="AU84" i="1" s="1"/>
  <c r="AR84" i="1"/>
  <c r="AT84" i="1" s="1"/>
  <c r="AF84" i="1"/>
  <c r="AS83" i="1"/>
  <c r="AU83" i="1" s="1"/>
  <c r="AR83" i="1"/>
  <c r="AT83" i="1" s="1"/>
  <c r="AF83" i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U82" i="1"/>
  <c r="AS82" i="1"/>
  <c r="AR82" i="1"/>
  <c r="AT82" i="1" s="1"/>
  <c r="AF82" i="1"/>
  <c r="AS81" i="1"/>
  <c r="AU81" i="1" s="1"/>
  <c r="AR81" i="1"/>
  <c r="AJ81" i="1"/>
  <c r="K81" i="1"/>
  <c r="K107" i="1" s="1"/>
  <c r="AI80" i="1"/>
  <c r="AG80" i="1"/>
  <c r="AJ80" i="1" s="1"/>
  <c r="AE80" i="1"/>
  <c r="AC80" i="1"/>
  <c r="AB80" i="1"/>
  <c r="AA80" i="1"/>
  <c r="Y80" i="1"/>
  <c r="W80" i="1"/>
  <c r="U80" i="1"/>
  <c r="T80" i="1"/>
  <c r="S80" i="1"/>
  <c r="R80" i="1"/>
  <c r="R106" i="1" s="1"/>
  <c r="Q80" i="1"/>
  <c r="P80" i="1"/>
  <c r="O80" i="1"/>
  <c r="N80" i="1"/>
  <c r="N106" i="1" s="1"/>
  <c r="M80" i="1"/>
  <c r="L80" i="1"/>
  <c r="K80" i="1"/>
  <c r="J80" i="1"/>
  <c r="I80" i="1"/>
  <c r="H80" i="1"/>
  <c r="AS79" i="1"/>
  <c r="AU79" i="1" s="1"/>
  <c r="AR79" i="1"/>
  <c r="AT79" i="1" s="1"/>
  <c r="AJ79" i="1"/>
  <c r="AF79" i="1"/>
  <c r="AU78" i="1"/>
  <c r="AJ78" i="1"/>
  <c r="AF78" i="1"/>
  <c r="AU77" i="1"/>
  <c r="AJ77" i="1"/>
  <c r="AF77" i="1"/>
  <c r="AU76" i="1"/>
  <c r="AJ76" i="1"/>
  <c r="AF76" i="1"/>
  <c r="AU75" i="1"/>
  <c r="AJ75" i="1"/>
  <c r="AF75" i="1"/>
  <c r="AR74" i="1"/>
  <c r="AS74" i="1" s="1"/>
  <c r="AU74" i="1" s="1"/>
  <c r="AJ74" i="1"/>
  <c r="AF74" i="1"/>
  <c r="AS73" i="1"/>
  <c r="AU73" i="1" s="1"/>
  <c r="AR73" i="1"/>
  <c r="AT73" i="1" s="1"/>
  <c r="AJ73" i="1"/>
  <c r="AF73" i="1"/>
  <c r="AR72" i="1"/>
  <c r="AS72" i="1" s="1"/>
  <c r="AU72" i="1" s="1"/>
  <c r="AJ72" i="1"/>
  <c r="AF72" i="1"/>
  <c r="AS71" i="1"/>
  <c r="AU71" i="1" s="1"/>
  <c r="AR71" i="1"/>
  <c r="AT71" i="1" s="1"/>
  <c r="AJ71" i="1"/>
  <c r="AF71" i="1"/>
  <c r="AR70" i="1"/>
  <c r="AS70" i="1" s="1"/>
  <c r="AU70" i="1" s="1"/>
  <c r="AJ70" i="1"/>
  <c r="AF70" i="1"/>
  <c r="AS69" i="1"/>
  <c r="AU69" i="1" s="1"/>
  <c r="AR69" i="1"/>
  <c r="AT69" i="1" s="1"/>
  <c r="AJ69" i="1"/>
  <c r="AH69" i="1"/>
  <c r="AH80" i="1" s="1"/>
  <c r="AF69" i="1"/>
  <c r="X69" i="1"/>
  <c r="V69" i="1"/>
  <c r="V80" i="1" s="1"/>
  <c r="AT68" i="1"/>
  <c r="AR68" i="1"/>
  <c r="AS68" i="1" s="1"/>
  <c r="AU68" i="1" s="1"/>
  <c r="AJ68" i="1"/>
  <c r="AF68" i="1"/>
  <c r="AU67" i="1"/>
  <c r="AS67" i="1"/>
  <c r="AR67" i="1"/>
  <c r="AT67" i="1" s="1"/>
  <c r="AJ67" i="1"/>
  <c r="AF67" i="1"/>
  <c r="AT66" i="1"/>
  <c r="AR66" i="1"/>
  <c r="AS66" i="1" s="1"/>
  <c r="AU66" i="1" s="1"/>
  <c r="AJ66" i="1"/>
  <c r="AF66" i="1"/>
  <c r="AU65" i="1"/>
  <c r="AS65" i="1"/>
  <c r="AR65" i="1"/>
  <c r="AT65" i="1" s="1"/>
  <c r="AJ65" i="1"/>
  <c r="AD65" i="1"/>
  <c r="AS64" i="1"/>
  <c r="AU64" i="1" s="1"/>
  <c r="AR64" i="1"/>
  <c r="AT64" i="1" s="1"/>
  <c r="AJ64" i="1"/>
  <c r="AF64" i="1"/>
  <c r="AR63" i="1"/>
  <c r="AS63" i="1" s="1"/>
  <c r="AU63" i="1" s="1"/>
  <c r="AJ63" i="1"/>
  <c r="AF63" i="1"/>
  <c r="AS62" i="1"/>
  <c r="AU62" i="1" s="1"/>
  <c r="AR62" i="1"/>
  <c r="AT62" i="1" s="1"/>
  <c r="AJ62" i="1"/>
  <c r="AF62" i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R61" i="1"/>
  <c r="AS61" i="1" s="1"/>
  <c r="AU61" i="1" s="1"/>
  <c r="AJ61" i="1"/>
  <c r="AF61" i="1"/>
  <c r="A61" i="1"/>
  <c r="AT60" i="1"/>
  <c r="AS60" i="1"/>
  <c r="AS80" i="1" s="1"/>
  <c r="AU80" i="1" s="1"/>
  <c r="AJ60" i="1"/>
  <c r="AF60" i="1"/>
  <c r="AR59" i="1"/>
  <c r="AI59" i="1"/>
  <c r="AH59" i="1"/>
  <c r="AG59" i="1"/>
  <c r="AJ59" i="1" s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AU58" i="1"/>
  <c r="AS58" i="1"/>
  <c r="AR58" i="1"/>
  <c r="AT58" i="1" s="1"/>
  <c r="AJ58" i="1"/>
  <c r="AF58" i="1"/>
  <c r="AT57" i="1"/>
  <c r="AR57" i="1"/>
  <c r="AS57" i="1" s="1"/>
  <c r="AU57" i="1" s="1"/>
  <c r="AJ57" i="1"/>
  <c r="AF57" i="1"/>
  <c r="AU56" i="1"/>
  <c r="AS56" i="1"/>
  <c r="AR56" i="1"/>
  <c r="AT56" i="1" s="1"/>
  <c r="AJ56" i="1"/>
  <c r="AF56" i="1"/>
  <c r="AT55" i="1"/>
  <c r="AR55" i="1"/>
  <c r="AS55" i="1" s="1"/>
  <c r="AU55" i="1" s="1"/>
  <c r="AJ55" i="1"/>
  <c r="AF55" i="1"/>
  <c r="AU54" i="1"/>
  <c r="AS54" i="1"/>
  <c r="AR54" i="1"/>
  <c r="AT54" i="1" s="1"/>
  <c r="AJ54" i="1"/>
  <c r="AF54" i="1"/>
  <c r="AT53" i="1"/>
  <c r="AR53" i="1"/>
  <c r="AS53" i="1" s="1"/>
  <c r="AU53" i="1" s="1"/>
  <c r="AJ53" i="1"/>
  <c r="AF53" i="1"/>
  <c r="AU52" i="1"/>
  <c r="AS52" i="1"/>
  <c r="AR52" i="1"/>
  <c r="AT52" i="1" s="1"/>
  <c r="AJ52" i="1"/>
  <c r="AF52" i="1"/>
  <c r="AT51" i="1"/>
  <c r="AR51" i="1"/>
  <c r="AS51" i="1" s="1"/>
  <c r="AU51" i="1" s="1"/>
  <c r="AJ51" i="1"/>
  <c r="AF51" i="1"/>
  <c r="AU50" i="1"/>
  <c r="AS50" i="1"/>
  <c r="AR50" i="1"/>
  <c r="AT50" i="1" s="1"/>
  <c r="AJ50" i="1"/>
  <c r="AF50" i="1"/>
  <c r="AT49" i="1"/>
  <c r="AR49" i="1"/>
  <c r="AS49" i="1" s="1"/>
  <c r="AU49" i="1" s="1"/>
  <c r="AJ49" i="1"/>
  <c r="AF49" i="1"/>
  <c r="AU48" i="1"/>
  <c r="AS48" i="1"/>
  <c r="AR48" i="1"/>
  <c r="AT48" i="1" s="1"/>
  <c r="AJ48" i="1"/>
  <c r="AF48" i="1"/>
  <c r="AT47" i="1"/>
  <c r="AR47" i="1"/>
  <c r="AS47" i="1" s="1"/>
  <c r="AU47" i="1" s="1"/>
  <c r="AJ47" i="1"/>
  <c r="AF47" i="1"/>
  <c r="AU46" i="1"/>
  <c r="AS46" i="1"/>
  <c r="AR46" i="1"/>
  <c r="AT46" i="1" s="1"/>
  <c r="AJ46" i="1"/>
  <c r="AF46" i="1"/>
  <c r="AT45" i="1"/>
  <c r="AR45" i="1"/>
  <c r="AS45" i="1" s="1"/>
  <c r="AU45" i="1" s="1"/>
  <c r="AJ45" i="1"/>
  <c r="AF45" i="1"/>
  <c r="AU44" i="1"/>
  <c r="AS44" i="1"/>
  <c r="AR44" i="1"/>
  <c r="AT44" i="1" s="1"/>
  <c r="AJ44" i="1"/>
  <c r="AF44" i="1"/>
  <c r="AT43" i="1"/>
  <c r="AR43" i="1"/>
  <c r="AS43" i="1" s="1"/>
  <c r="AU43" i="1" s="1"/>
  <c r="AJ43" i="1"/>
  <c r="AF43" i="1"/>
  <c r="AU42" i="1"/>
  <c r="AS42" i="1"/>
  <c r="AR42" i="1"/>
  <c r="AT42" i="1" s="1"/>
  <c r="AJ42" i="1"/>
  <c r="AF42" i="1"/>
  <c r="AT41" i="1"/>
  <c r="AR41" i="1"/>
  <c r="AS41" i="1" s="1"/>
  <c r="AU41" i="1" s="1"/>
  <c r="AJ41" i="1"/>
  <c r="AF41" i="1"/>
  <c r="AU40" i="1"/>
  <c r="AS40" i="1"/>
  <c r="AR40" i="1"/>
  <c r="AT40" i="1" s="1"/>
  <c r="AJ40" i="1"/>
  <c r="AF40" i="1"/>
  <c r="AT39" i="1"/>
  <c r="AR39" i="1"/>
  <c r="AS39" i="1" s="1"/>
  <c r="AU39" i="1" s="1"/>
  <c r="AJ39" i="1"/>
  <c r="AF39" i="1"/>
  <c r="AU38" i="1"/>
  <c r="AS38" i="1"/>
  <c r="AR38" i="1"/>
  <c r="AT38" i="1" s="1"/>
  <c r="AJ38" i="1"/>
  <c r="AF38" i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T37" i="1"/>
  <c r="AT59" i="1" s="1"/>
  <c r="AR37" i="1"/>
  <c r="AS37" i="1" s="1"/>
  <c r="AJ37" i="1"/>
  <c r="AF37" i="1"/>
  <c r="AF59" i="1" s="1"/>
  <c r="AI36" i="1"/>
  <c r="AH36" i="1"/>
  <c r="AG36" i="1"/>
  <c r="AJ36" i="1" s="1"/>
  <c r="AE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AU35" i="1"/>
  <c r="AS35" i="1"/>
  <c r="AR35" i="1"/>
  <c r="AT35" i="1" s="1"/>
  <c r="AJ35" i="1"/>
  <c r="AF35" i="1"/>
  <c r="AT34" i="1"/>
  <c r="AR34" i="1"/>
  <c r="AS34" i="1" s="1"/>
  <c r="AU34" i="1" s="1"/>
  <c r="AJ34" i="1"/>
  <c r="AF34" i="1"/>
  <c r="AU33" i="1"/>
  <c r="AS33" i="1"/>
  <c r="AR33" i="1"/>
  <c r="AT33" i="1" s="1"/>
  <c r="AJ33" i="1"/>
  <c r="AF33" i="1"/>
  <c r="AT32" i="1"/>
  <c r="AR32" i="1"/>
  <c r="AS32" i="1" s="1"/>
  <c r="AU32" i="1" s="1"/>
  <c r="AJ32" i="1"/>
  <c r="AF32" i="1"/>
  <c r="AU31" i="1"/>
  <c r="AS31" i="1"/>
  <c r="AR31" i="1"/>
  <c r="AT31" i="1" s="1"/>
  <c r="AJ31" i="1"/>
  <c r="AF31" i="1"/>
  <c r="AT30" i="1"/>
  <c r="AR30" i="1"/>
  <c r="AS30" i="1" s="1"/>
  <c r="AU30" i="1" s="1"/>
  <c r="AJ30" i="1"/>
  <c r="AF30" i="1"/>
  <c r="AU29" i="1"/>
  <c r="AS29" i="1"/>
  <c r="AR29" i="1"/>
  <c r="AT29" i="1" s="1"/>
  <c r="AJ29" i="1"/>
  <c r="AF29" i="1"/>
  <c r="AT28" i="1"/>
  <c r="AR28" i="1"/>
  <c r="AS28" i="1" s="1"/>
  <c r="AU28" i="1" s="1"/>
  <c r="AJ28" i="1"/>
  <c r="AF28" i="1"/>
  <c r="AU27" i="1"/>
  <c r="AS27" i="1"/>
  <c r="AR27" i="1"/>
  <c r="AT27" i="1" s="1"/>
  <c r="AJ27" i="1"/>
  <c r="AF27" i="1"/>
  <c r="AT26" i="1"/>
  <c r="AR26" i="1"/>
  <c r="AS26" i="1" s="1"/>
  <c r="AU26" i="1" s="1"/>
  <c r="AJ26" i="1"/>
  <c r="AF26" i="1"/>
  <c r="AU25" i="1"/>
  <c r="AS25" i="1"/>
  <c r="AR25" i="1"/>
  <c r="AT25" i="1" s="1"/>
  <c r="AJ25" i="1"/>
  <c r="AD25" i="1"/>
  <c r="AS24" i="1"/>
  <c r="AU24" i="1" s="1"/>
  <c r="AR24" i="1"/>
  <c r="AT24" i="1" s="1"/>
  <c r="AJ24" i="1"/>
  <c r="AF24" i="1"/>
  <c r="AR23" i="1"/>
  <c r="AS23" i="1" s="1"/>
  <c r="AU23" i="1" s="1"/>
  <c r="AJ23" i="1"/>
  <c r="AF23" i="1"/>
  <c r="AS22" i="1"/>
  <c r="AU22" i="1" s="1"/>
  <c r="AR22" i="1"/>
  <c r="AT22" i="1" s="1"/>
  <c r="AJ22" i="1"/>
  <c r="AF22" i="1"/>
  <c r="AR21" i="1"/>
  <c r="AS21" i="1" s="1"/>
  <c r="AU21" i="1" s="1"/>
  <c r="AJ21" i="1"/>
  <c r="AF21" i="1"/>
  <c r="AS20" i="1"/>
  <c r="AS110" i="1" s="1"/>
  <c r="AR20" i="1"/>
  <c r="AT20" i="1" s="1"/>
  <c r="AJ20" i="1"/>
  <c r="AF20" i="1"/>
  <c r="AR19" i="1"/>
  <c r="AS19" i="1" s="1"/>
  <c r="AU19" i="1" s="1"/>
  <c r="AJ19" i="1"/>
  <c r="AF19" i="1"/>
  <c r="AS18" i="1"/>
  <c r="AU18" i="1" s="1"/>
  <c r="AR18" i="1"/>
  <c r="AT18" i="1" s="1"/>
  <c r="AJ18" i="1"/>
  <c r="AF18" i="1"/>
  <c r="AR17" i="1"/>
  <c r="AS17" i="1" s="1"/>
  <c r="AU17" i="1" s="1"/>
  <c r="AJ17" i="1"/>
  <c r="AF17" i="1"/>
  <c r="AT16" i="1"/>
  <c r="AR16" i="1"/>
  <c r="AS16" i="1" s="1"/>
  <c r="AU16" i="1" s="1"/>
  <c r="AJ16" i="1"/>
  <c r="AF16" i="1"/>
  <c r="AR15" i="1"/>
  <c r="AS15" i="1" s="1"/>
  <c r="AU15" i="1" s="1"/>
  <c r="AJ15" i="1"/>
  <c r="AF15" i="1"/>
  <c r="AR14" i="1"/>
  <c r="AS14" i="1" s="1"/>
  <c r="AU14" i="1" s="1"/>
  <c r="AO14" i="1"/>
  <c r="AJ14" i="1"/>
  <c r="AF14" i="1"/>
  <c r="AR13" i="1"/>
  <c r="AS13" i="1" s="1"/>
  <c r="AU13" i="1" s="1"/>
  <c r="AO13" i="1"/>
  <c r="AJ13" i="1"/>
  <c r="AF13" i="1"/>
  <c r="AR12" i="1"/>
  <c r="AS12" i="1" s="1"/>
  <c r="AU12" i="1" s="1"/>
  <c r="AO12" i="1"/>
  <c r="AJ12" i="1"/>
  <c r="AF12" i="1"/>
  <c r="AR11" i="1"/>
  <c r="AS11" i="1" s="1"/>
  <c r="AU11" i="1" s="1"/>
  <c r="AJ11" i="1"/>
  <c r="AF11" i="1"/>
  <c r="AR10" i="1"/>
  <c r="AS10" i="1" s="1"/>
  <c r="AU10" i="1" s="1"/>
  <c r="AO10" i="1"/>
  <c r="AJ10" i="1"/>
  <c r="AF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R9" i="1"/>
  <c r="AR36" i="1" s="1"/>
  <c r="AO9" i="1"/>
  <c r="AJ9" i="1"/>
  <c r="AF9" i="1"/>
  <c r="AT9" i="1" l="1"/>
  <c r="AT10" i="1"/>
  <c r="AT11" i="1"/>
  <c r="AT12" i="1"/>
  <c r="AT13" i="1"/>
  <c r="AT14" i="1"/>
  <c r="AD36" i="1"/>
  <c r="AF25" i="1"/>
  <c r="AF80" i="1"/>
  <c r="AU60" i="1"/>
  <c r="AD80" i="1"/>
  <c r="AD106" i="1" s="1"/>
  <c r="AF65" i="1"/>
  <c r="AR80" i="1"/>
  <c r="AR106" i="1" s="1"/>
  <c r="U106" i="1"/>
  <c r="F125" i="1" s="1"/>
  <c r="Y106" i="1"/>
  <c r="F127" i="1" s="1"/>
  <c r="AC106" i="1"/>
  <c r="AG106" i="1"/>
  <c r="AJ106" i="1" s="1"/>
  <c r="AF36" i="1"/>
  <c r="AS9" i="1"/>
  <c r="AT15" i="1"/>
  <c r="AT17" i="1"/>
  <c r="AT19" i="1"/>
  <c r="AU20" i="1"/>
  <c r="AT21" i="1"/>
  <c r="AT110" i="1" s="1"/>
  <c r="AT23" i="1"/>
  <c r="AS59" i="1"/>
  <c r="AU59" i="1" s="1"/>
  <c r="AU37" i="1"/>
  <c r="AT61" i="1"/>
  <c r="AT63" i="1"/>
  <c r="X80" i="1"/>
  <c r="X106" i="1" s="1"/>
  <c r="Z69" i="1"/>
  <c r="AT70" i="1"/>
  <c r="AT72" i="1"/>
  <c r="AT74" i="1"/>
  <c r="AT105" i="1"/>
  <c r="V106" i="1"/>
  <c r="F126" i="1" s="1"/>
  <c r="K106" i="1"/>
  <c r="K108" i="1" s="1"/>
  <c r="M106" i="1"/>
  <c r="O106" i="1"/>
  <c r="Q106" i="1"/>
  <c r="AT80" i="1"/>
  <c r="AF105" i="1"/>
  <c r="AS105" i="1"/>
  <c r="AJ92" i="1"/>
  <c r="AJ105" i="1" s="1"/>
  <c r="I106" i="1"/>
  <c r="F121" i="1" s="1"/>
  <c r="F130" i="1" s="1"/>
  <c r="F131" i="1" s="1"/>
  <c r="AA106" i="1"/>
  <c r="AE106" i="1"/>
  <c r="AI106" i="1"/>
  <c r="AU105" i="1" l="1"/>
  <c r="Z80" i="1"/>
  <c r="Z106" i="1" s="1"/>
  <c r="AO16" i="1" s="1"/>
  <c r="AO17" i="1" s="1"/>
  <c r="AO11" i="1"/>
  <c r="AO15" i="1" s="1"/>
  <c r="AS36" i="1"/>
  <c r="AU36" i="1" s="1"/>
  <c r="AU9" i="1"/>
  <c r="AT36" i="1"/>
  <c r="AT106" i="1" s="1"/>
  <c r="AT111" i="1" s="1"/>
  <c r="AF106" i="1"/>
  <c r="Q119" i="1"/>
  <c r="Q120" i="1" s="1"/>
  <c r="F122" i="1"/>
  <c r="H124" i="1"/>
  <c r="AS106" i="1" l="1"/>
  <c r="AS111" i="1" l="1"/>
  <c r="AU106" i="1"/>
</calcChain>
</file>

<file path=xl/sharedStrings.xml><?xml version="1.0" encoding="utf-8"?>
<sst xmlns="http://schemas.openxmlformats.org/spreadsheetml/2006/main" count="497" uniqueCount="370">
  <si>
    <t>Размещение рекламы в лифтах за 2017 год</t>
  </si>
  <si>
    <t>Расчет по домам  к договору №02/01/40 от 01.01.2015</t>
  </si>
  <si>
    <t>ООО"Лифтборд-Челны"</t>
  </si>
  <si>
    <t xml:space="preserve">         </t>
  </si>
  <si>
    <t>с ООО"Лифтборд-Челны"</t>
  </si>
  <si>
    <t>ОГРН</t>
  </si>
  <si>
    <t>за размещение рекламы в лифтовых кабинах МКД</t>
  </si>
  <si>
    <t>ИНН</t>
  </si>
  <si>
    <t>№ п/п</t>
  </si>
  <si>
    <t>Наименование здания</t>
  </si>
  <si>
    <t>Кадастровый номер</t>
  </si>
  <si>
    <t xml:space="preserve">Адрес </t>
  </si>
  <si>
    <t>Почтовый адрес</t>
  </si>
  <si>
    <t>год ввода в эксплуатацию</t>
  </si>
  <si>
    <t>Количество этажей</t>
  </si>
  <si>
    <t>Площадь МКД, кв.м. по данным БТИ</t>
  </si>
  <si>
    <t>Кол-во квартир</t>
  </si>
  <si>
    <t>Кол-во подъездов</t>
  </si>
  <si>
    <t>Кол-во лифтов</t>
  </si>
  <si>
    <t>Кол-во мусорокамер</t>
  </si>
  <si>
    <t>Общ.площ.с эл.плитами</t>
  </si>
  <si>
    <t>Площадь кровли</t>
  </si>
  <si>
    <r>
      <t>Площадь чердака, м2 (</t>
    </r>
    <r>
      <rPr>
        <i/>
        <sz val="8"/>
        <rFont val="Times New Roman"/>
        <family val="1"/>
      </rPr>
      <t>факт</t>
    </r>
    <r>
      <rPr>
        <sz val="8"/>
        <rFont val="Times New Roman"/>
        <family val="1"/>
      </rPr>
      <t>)</t>
    </r>
  </si>
  <si>
    <r>
      <t>Площадь чердака, м2 (</t>
    </r>
    <r>
      <rPr>
        <i/>
        <sz val="8"/>
        <rFont val="Times New Roman"/>
        <family val="1"/>
      </rPr>
      <t>по техпаспорту</t>
    </r>
    <r>
      <rPr>
        <sz val="8"/>
        <rFont val="Times New Roman"/>
        <family val="1"/>
      </rPr>
      <t>)</t>
    </r>
  </si>
  <si>
    <t>Площадь подвала, м2</t>
  </si>
  <si>
    <t>Площ. Внутридом.мест общего пользования, м2</t>
  </si>
  <si>
    <t>Площадь ТВЕРД.ПОКРЫТ-ИЙ</t>
  </si>
  <si>
    <t>Площ. ГРУНТА</t>
  </si>
  <si>
    <t>ППА</t>
  </si>
  <si>
    <t>кол.квар</t>
  </si>
  <si>
    <t>убираем.пл.лест.кл</t>
  </si>
  <si>
    <t>Всего лифтов</t>
  </si>
  <si>
    <t>сумма договора на 2017 финансовый год</t>
  </si>
  <si>
    <t>доход Населения за  2017 год (руб.)</t>
  </si>
  <si>
    <t>стоимость в месяц</t>
  </si>
  <si>
    <t>№ дог.</t>
  </si>
  <si>
    <t>02.-01/40</t>
  </si>
  <si>
    <t xml:space="preserve">Общая </t>
  </si>
  <si>
    <t>Общая под квартирами БТИ</t>
  </si>
  <si>
    <t>Жилая площ., м2</t>
  </si>
  <si>
    <t>пассажир</t>
  </si>
  <si>
    <t>грузов</t>
  </si>
  <si>
    <t>площадь л/клеток</t>
  </si>
  <si>
    <t>площадь коридоров</t>
  </si>
  <si>
    <t>уборочная площадь л/клеток</t>
  </si>
  <si>
    <r>
      <t xml:space="preserve">лестн. клет </t>
    </r>
    <r>
      <rPr>
        <i/>
        <sz val="8"/>
        <rFont val="Times New Roman"/>
        <family val="1"/>
      </rPr>
      <t>(кор.+ уборочн)</t>
    </r>
  </si>
  <si>
    <t>мусорокамер</t>
  </si>
  <si>
    <t>ИТОГО</t>
  </si>
  <si>
    <t>в т.ч.за закрыт.дверями</t>
  </si>
  <si>
    <t>ВСЕГО убираемая площадь</t>
  </si>
  <si>
    <t>Проезжая часть</t>
  </si>
  <si>
    <t>Тротуары</t>
  </si>
  <si>
    <t>Отмостки</t>
  </si>
  <si>
    <t>Площ. газонов</t>
  </si>
  <si>
    <t>Дет.площадки</t>
  </si>
  <si>
    <t>Площ.клумб</t>
  </si>
  <si>
    <t>ХВС</t>
  </si>
  <si>
    <t>ГВС</t>
  </si>
  <si>
    <t>предмет</t>
  </si>
  <si>
    <t>размещение рекламно-информационных стендов в лифтовых кабинах</t>
  </si>
  <si>
    <t>жилой дом</t>
  </si>
  <si>
    <t>16:52:04 02 07:0001:0016</t>
  </si>
  <si>
    <t>11/01</t>
  </si>
  <si>
    <t>Сюембике 4</t>
  </si>
  <si>
    <t>дата</t>
  </si>
  <si>
    <t>16:52:04 02 07:0003:0011</t>
  </si>
  <si>
    <t>11/03-1</t>
  </si>
  <si>
    <t>Сюембике 12</t>
  </si>
  <si>
    <t>16:52:04 02 07:0006:0006</t>
  </si>
  <si>
    <t>11/06</t>
  </si>
  <si>
    <t>Беляева 25</t>
  </si>
  <si>
    <t>16:52:04 02 07:0009:0008</t>
  </si>
  <si>
    <t>11/09</t>
  </si>
  <si>
    <t>Пр.Мира 37/15</t>
  </si>
  <si>
    <t>16:52:04 02 07:0011:0002</t>
  </si>
  <si>
    <t>11/11</t>
  </si>
  <si>
    <t>Беляева 21</t>
  </si>
  <si>
    <t>16:52:04 02 07:0012:0007</t>
  </si>
  <si>
    <t>11/12</t>
  </si>
  <si>
    <t>Беляева 17</t>
  </si>
  <si>
    <t>16:52:04 02 07:0014:0001</t>
  </si>
  <si>
    <t>11/14</t>
  </si>
  <si>
    <t>Пр.Мира 25</t>
  </si>
  <si>
    <t>16:52:04 02 07:0017:0012</t>
  </si>
  <si>
    <t>11/17</t>
  </si>
  <si>
    <t>Пр.Мира 35</t>
  </si>
  <si>
    <t>16:52:04 02 07:0024:0005</t>
  </si>
  <si>
    <t>11/24</t>
  </si>
  <si>
    <t>Сюембике 8</t>
  </si>
  <si>
    <t xml:space="preserve"> -</t>
  </si>
  <si>
    <t>16:52:04 02 07:0025:0010</t>
  </si>
  <si>
    <t>11/25</t>
  </si>
  <si>
    <t>Пр.Мира 31</t>
  </si>
  <si>
    <t>16:52:04 02 07:0027:0009</t>
  </si>
  <si>
    <t>11/27</t>
  </si>
  <si>
    <t>Беляева 31</t>
  </si>
  <si>
    <t>16:52:04 02 07:0031:0017</t>
  </si>
  <si>
    <t>11/31</t>
  </si>
  <si>
    <t>Сюембике 10</t>
  </si>
  <si>
    <t>16:52:04 02 07:0032:0013</t>
  </si>
  <si>
    <t>11/32</t>
  </si>
  <si>
    <t>Сюембике 10/2</t>
  </si>
  <si>
    <t>16:52:04 02 07:0101:0026</t>
  </si>
  <si>
    <t>11/33</t>
  </si>
  <si>
    <t>Сюембике 6</t>
  </si>
  <si>
    <t>16:52:05 02 05:0001:0004</t>
  </si>
  <si>
    <t>16/01</t>
  </si>
  <si>
    <t>Беляева 30-1</t>
  </si>
  <si>
    <t>16:52:05 02 05:0002:0006</t>
  </si>
  <si>
    <t>16/02</t>
  </si>
  <si>
    <t xml:space="preserve">Беляева 30-2 </t>
  </si>
  <si>
    <t>16:52:05 02 04:0008:0001</t>
  </si>
  <si>
    <t>16/03</t>
  </si>
  <si>
    <t>Пр.Мира 49</t>
  </si>
  <si>
    <t>16:52:05 02 04:0009:0003</t>
  </si>
  <si>
    <t>16/08</t>
  </si>
  <si>
    <t>Пр.Мира 47</t>
  </si>
  <si>
    <t>16:52:05 02 05:0009:0001</t>
  </si>
  <si>
    <t>16/09</t>
  </si>
  <si>
    <t>Пр.Мира 39</t>
  </si>
  <si>
    <t>16:52:05 02 05:0010:0002</t>
  </si>
  <si>
    <t>16/10</t>
  </si>
  <si>
    <t>Беляева 16</t>
  </si>
  <si>
    <t>16:52:05 02 04:0014:0002</t>
  </si>
  <si>
    <t>16/11</t>
  </si>
  <si>
    <t>Беляева 20</t>
  </si>
  <si>
    <t>16:52:05 02 05:0012:0003</t>
  </si>
  <si>
    <t>16/12</t>
  </si>
  <si>
    <t>Беляева 22</t>
  </si>
  <si>
    <t>16:52:05 02 05:0013:0007</t>
  </si>
  <si>
    <t>16/13</t>
  </si>
  <si>
    <t>Беляева 24</t>
  </si>
  <si>
    <t>16:52:05 02 05:0014:0010</t>
  </si>
  <si>
    <t>16/14</t>
  </si>
  <si>
    <t>Пр.Мира 43</t>
  </si>
  <si>
    <t>16:52:05 02 05:0015:0008</t>
  </si>
  <si>
    <t>16/15</t>
  </si>
  <si>
    <t>Беляева 30-3</t>
  </si>
  <si>
    <t>16:52:05 02 05:0017:0005</t>
  </si>
  <si>
    <t>16/17</t>
  </si>
  <si>
    <t>Беляева 30-4</t>
  </si>
  <si>
    <t>16:52:05 02 05:0018:0009</t>
  </si>
  <si>
    <t>16/18</t>
  </si>
  <si>
    <t xml:space="preserve">Беляева 30-5 </t>
  </si>
  <si>
    <t>Итого КОМПАНИЯ ЦЕНТР:  27 домов</t>
  </si>
  <si>
    <t>16:52:05 03 06:0001:0007</t>
  </si>
  <si>
    <t>17/01</t>
  </si>
  <si>
    <t>Пр.Х.Туфана 22/9</t>
  </si>
  <si>
    <t>16:52:05 03 06:0002:0016</t>
  </si>
  <si>
    <t>17/03</t>
  </si>
  <si>
    <t>Пр.Х.Туфана 18/51</t>
  </si>
  <si>
    <t>16:52:05 03 06:0102:0006</t>
  </si>
  <si>
    <t>17/05</t>
  </si>
  <si>
    <t>Пр.Мира 55</t>
  </si>
  <si>
    <t>5 этаж</t>
  </si>
  <si>
    <t>16:52:05 03 06:0007:0010</t>
  </si>
  <si>
    <t>17/06</t>
  </si>
  <si>
    <t>Бул.Солнечный 1</t>
  </si>
  <si>
    <t>9 этаж</t>
  </si>
  <si>
    <t>16:52:05 03 06:0005:0022</t>
  </si>
  <si>
    <t>17/07</t>
  </si>
  <si>
    <t>Бул.Солнечный 5</t>
  </si>
  <si>
    <t>10 этаж</t>
  </si>
  <si>
    <t>16:52:05 03 06:0015:0009</t>
  </si>
  <si>
    <t>17/10</t>
  </si>
  <si>
    <t>Бул.Школьный 3</t>
  </si>
  <si>
    <t>12 этаж</t>
  </si>
  <si>
    <t>16:52:05 03 06:0009:0002</t>
  </si>
  <si>
    <t>17/11</t>
  </si>
  <si>
    <t>Бул.Солнечный 6</t>
  </si>
  <si>
    <t>14 этаж</t>
  </si>
  <si>
    <t>16:52:05 03 06:0011:0004</t>
  </si>
  <si>
    <t>17/12</t>
  </si>
  <si>
    <t>Бул.Солнечный 4</t>
  </si>
  <si>
    <t>16 этаж</t>
  </si>
  <si>
    <t>16:52:05 03 06:0103:0011</t>
  </si>
  <si>
    <t>17/13</t>
  </si>
  <si>
    <t>Пр.Мира 57</t>
  </si>
  <si>
    <t>Всего</t>
  </si>
  <si>
    <t>16:52:05 03 06:0021:0018</t>
  </si>
  <si>
    <t>17/15</t>
  </si>
  <si>
    <t>Пр.Мира 61</t>
  </si>
  <si>
    <t>16:52:05 03 06:0014:0005</t>
  </si>
  <si>
    <t>17/16</t>
  </si>
  <si>
    <t>Бул.Школьный 1</t>
  </si>
  <si>
    <t>16:52:05 03 06:0050:0033</t>
  </si>
  <si>
    <t>18/01</t>
  </si>
  <si>
    <t>Бул.Главмосстр.3</t>
  </si>
  <si>
    <t>2002-03</t>
  </si>
  <si>
    <t>16:52:05 03 06:0028:0020</t>
  </si>
  <si>
    <t>18/02</t>
  </si>
  <si>
    <t>Бул.Школьный 6</t>
  </si>
  <si>
    <t>16:52:05 03 06:0029:0001</t>
  </si>
  <si>
    <t>18/03</t>
  </si>
  <si>
    <t>Бул.Школьный 4</t>
  </si>
  <si>
    <t>16:52:05 03 06:0034:0013</t>
  </si>
  <si>
    <t>18/04</t>
  </si>
  <si>
    <t>Пр.Мира 63</t>
  </si>
  <si>
    <t>16:52:05 03 06:0036:0015</t>
  </si>
  <si>
    <t>18/06</t>
  </si>
  <si>
    <t>Пр.Мира 67</t>
  </si>
  <si>
    <t>16:52:05 03 06:0033:0012</t>
  </si>
  <si>
    <t>18/07</t>
  </si>
  <si>
    <t>Бул.Главмосстр.1</t>
  </si>
  <si>
    <t>16:52:05 03 06:0041:0003</t>
  </si>
  <si>
    <t>18/11</t>
  </si>
  <si>
    <t>Бул.Главмосстр.6</t>
  </si>
  <si>
    <t>16:52:05 03 06:0059:0019</t>
  </si>
  <si>
    <t>18/12</t>
  </si>
  <si>
    <t>Бул.Главмосстр.4</t>
  </si>
  <si>
    <t>16:52:05 03 06:0062:0017</t>
  </si>
  <si>
    <t>18/13</t>
  </si>
  <si>
    <t>Пр.Мира 69</t>
  </si>
  <si>
    <t>16:52:05 03 06:0104:0014</t>
  </si>
  <si>
    <t>18/15</t>
  </si>
  <si>
    <t>Пр.Мира 73/21</t>
  </si>
  <si>
    <t>16:52:05 03 06:0060:0008</t>
  </si>
  <si>
    <t>18/16</t>
  </si>
  <si>
    <t>Пр.Вахитова 25</t>
  </si>
  <si>
    <t>Итого по ЖЭУ-14:   22дома</t>
  </si>
  <si>
    <t>16:52:06 01 03:0004:0003</t>
  </si>
  <si>
    <t>20/01</t>
  </si>
  <si>
    <t>Сюембике 50</t>
  </si>
  <si>
    <t>20/02</t>
  </si>
  <si>
    <t>Сюембике 54</t>
  </si>
  <si>
    <t>16:52:06 01 03:0005:0001</t>
  </si>
  <si>
    <t>20/04</t>
  </si>
  <si>
    <t>Сюембике 56</t>
  </si>
  <si>
    <t>16:52:06 01 03:0006:0004</t>
  </si>
  <si>
    <t>20/05</t>
  </si>
  <si>
    <t>Сюембике 58/41</t>
  </si>
  <si>
    <t>16:52:06 01 03:0017:0017</t>
  </si>
  <si>
    <t>20/05а</t>
  </si>
  <si>
    <t>Автозаводский 41  корп. А</t>
  </si>
  <si>
    <t>16:52:06 01 03:0009:0002</t>
  </si>
  <si>
    <t>20/07</t>
  </si>
  <si>
    <t>Бул.Цветочный 1</t>
  </si>
  <si>
    <t>16:52:06 02 04:0004:0009</t>
  </si>
  <si>
    <t>23/02</t>
  </si>
  <si>
    <t>Сюембике 64</t>
  </si>
  <si>
    <t>16:52:06 02 04:0008:0008</t>
  </si>
  <si>
    <t>23/04</t>
  </si>
  <si>
    <t>Сюембике 66</t>
  </si>
  <si>
    <t>16:52:06 02 04:0010:0003</t>
  </si>
  <si>
    <t>23/05</t>
  </si>
  <si>
    <t>Сюембике 68</t>
  </si>
  <si>
    <t>23/07-В</t>
  </si>
  <si>
    <t>бул.Цветочный -17 "В"</t>
  </si>
  <si>
    <t>1991-1997</t>
  </si>
  <si>
    <t>16:52:06 02 04:0024:0043</t>
  </si>
  <si>
    <t>23/11а</t>
  </si>
  <si>
    <t>Цветочный 9/24а</t>
  </si>
  <si>
    <t>1981-83</t>
  </si>
  <si>
    <t>16:52:06 02 04:0074:0033</t>
  </si>
  <si>
    <t>23/11б</t>
  </si>
  <si>
    <t>Цветочный 9/24б</t>
  </si>
  <si>
    <t>16:52:06 02 04:0077:0041</t>
  </si>
  <si>
    <t>23/11в</t>
  </si>
  <si>
    <t>Цветочный 9/24в</t>
  </si>
  <si>
    <t>16:52:06 02 04:0073:0025</t>
  </si>
  <si>
    <t>23/11г</t>
  </si>
  <si>
    <t>Цветочный 9/24г</t>
  </si>
  <si>
    <t>16:52:06 02 04:0078:0037</t>
  </si>
  <si>
    <t>23/11д</t>
  </si>
  <si>
    <t>Цветочный 9/24д</t>
  </si>
  <si>
    <t>23/10 б</t>
  </si>
  <si>
    <t>Цветочный 11 б</t>
  </si>
  <si>
    <t>23/10 в</t>
  </si>
  <si>
    <t>Цветочный 11 в</t>
  </si>
  <si>
    <t>23/10 г</t>
  </si>
  <si>
    <t>Цветочный 11 г</t>
  </si>
  <si>
    <t>23/10 д</t>
  </si>
  <si>
    <t>Цветочный 11 д</t>
  </si>
  <si>
    <t>16:52:06 02 04:0007:0001</t>
  </si>
  <si>
    <t>23/12</t>
  </si>
  <si>
    <t>Автозаводский 26</t>
  </si>
  <si>
    <t>Итого по ЖЭУ-17:   20 домов</t>
  </si>
  <si>
    <t>ком.</t>
  </si>
  <si>
    <t>16:52:06 02 04:0046:0007</t>
  </si>
  <si>
    <t>22/15</t>
  </si>
  <si>
    <t>Ул.Татарстан 9</t>
  </si>
  <si>
    <t>16:52:06 02 04:0033:0006</t>
  </si>
  <si>
    <t>24/02</t>
  </si>
  <si>
    <t>Сюембике 72</t>
  </si>
  <si>
    <t>16:52:06 02 04:0031:0012</t>
  </si>
  <si>
    <t>24/03</t>
  </si>
  <si>
    <t>Сюембике 74</t>
  </si>
  <si>
    <t>16:52:06 02 04:0032:0005</t>
  </si>
  <si>
    <t>24/04</t>
  </si>
  <si>
    <t>Сюембике 78</t>
  </si>
  <si>
    <t>16:52:06 02 04:0040:0002</t>
  </si>
  <si>
    <t>24/06</t>
  </si>
  <si>
    <t>Ул. Татарстан 13</t>
  </si>
  <si>
    <t>16:52:06 02 04:0039:0004</t>
  </si>
  <si>
    <t>24/08</t>
  </si>
  <si>
    <t>Цветочный 23</t>
  </si>
  <si>
    <t>16:52:06 03 04:0045:0028</t>
  </si>
  <si>
    <t>25/07а</t>
  </si>
  <si>
    <t>Пр.Мира 99а</t>
  </si>
  <si>
    <t>16:52:06 03 04:0045:0029</t>
  </si>
  <si>
    <t>25/07б</t>
  </si>
  <si>
    <t>Пр.Мира 99б</t>
  </si>
  <si>
    <t>16:52:06 03 04:0041:0012</t>
  </si>
  <si>
    <t>25/06</t>
  </si>
  <si>
    <t>Пр. Яшлек 25</t>
  </si>
  <si>
    <t>16:52:06 03 04:0038:0003</t>
  </si>
  <si>
    <t>25/08</t>
  </si>
  <si>
    <t>Пр. Мира 99</t>
  </si>
  <si>
    <t>16:52:06 03 04:42</t>
  </si>
  <si>
    <t>25/09</t>
  </si>
  <si>
    <t>Пр. Мира 97/2</t>
  </si>
  <si>
    <t>16:52:06 03 04:0033:0013</t>
  </si>
  <si>
    <t>25/11</t>
  </si>
  <si>
    <t>Ул. Татарстан 4</t>
  </si>
  <si>
    <t>16:52:06 03 04:0032:0007</t>
  </si>
  <si>
    <t>25/12</t>
  </si>
  <si>
    <t xml:space="preserve">Ул. Татарстан 6 </t>
  </si>
  <si>
    <t>16:52:06 03 04:0026:0011</t>
  </si>
  <si>
    <t>25/13</t>
  </si>
  <si>
    <t>Ул. Татарстан 8</t>
  </si>
  <si>
    <t>16:52:06 03 04:0029:0008</t>
  </si>
  <si>
    <t>25/15</t>
  </si>
  <si>
    <t xml:space="preserve">Пр. Яшлек 33    </t>
  </si>
  <si>
    <t>16:52:06 03 04:0035:0004</t>
  </si>
  <si>
    <t>25/15Н</t>
  </si>
  <si>
    <t>Пр. Яшлек 31</t>
  </si>
  <si>
    <t>16:52:06 03 04:0031:0001</t>
  </si>
  <si>
    <t>25/16</t>
  </si>
  <si>
    <t>Пр. Яшлек 29</t>
  </si>
  <si>
    <t>16:52:06 03 04:0025:0006</t>
  </si>
  <si>
    <t>25/18</t>
  </si>
  <si>
    <t>Пр. Яшлек 37</t>
  </si>
  <si>
    <t>16:52:06 03 04:0024:0010</t>
  </si>
  <si>
    <t>25/20</t>
  </si>
  <si>
    <t>Пр. Яшлек 39</t>
  </si>
  <si>
    <t>16:52:06 03 04:0022:0002</t>
  </si>
  <si>
    <t>25/21</t>
  </si>
  <si>
    <t>Ул. Татарстан 12</t>
  </si>
  <si>
    <t>16:52:06 03 04:0015:0009</t>
  </si>
  <si>
    <t>25/24</t>
  </si>
  <si>
    <t>Сюембике 80</t>
  </si>
  <si>
    <t>16:52:06 03 04:0018:0005</t>
  </si>
  <si>
    <t>25/26</t>
  </si>
  <si>
    <t>Сюембике 84</t>
  </si>
  <si>
    <t>16:52:06 03 04:0019:0015</t>
  </si>
  <si>
    <t>25/27</t>
  </si>
  <si>
    <t>Сюембике 86/43</t>
  </si>
  <si>
    <t>Итого по ЖЭУ-18:   23дома</t>
  </si>
  <si>
    <t>Всего ООО «Ремжилстрой» :            92 дома</t>
  </si>
  <si>
    <t xml:space="preserve">Примечание. Ст-ть размещения рекламы в 1 лифтовой кабине 75,08 руб./мес </t>
  </si>
  <si>
    <t>с 25/09</t>
  </si>
  <si>
    <t>100-24,92=75,08</t>
  </si>
  <si>
    <t xml:space="preserve"> в т.ч.</t>
  </si>
  <si>
    <t>дома  до 25 лет</t>
  </si>
  <si>
    <t>от 26 до 50 лет</t>
  </si>
  <si>
    <t>дома со сроком эксплуатации  до 25 лет включительно (в 2017году)</t>
  </si>
  <si>
    <t>S общая  = S под квартирами + S лест. клеток + S коридоров + S эл.щитовых + S лоджий</t>
  </si>
  <si>
    <t>под квартирами</t>
  </si>
  <si>
    <t>площадь кровли</t>
  </si>
  <si>
    <t>площадь чердака</t>
  </si>
  <si>
    <t>площадь подвала</t>
  </si>
  <si>
    <t>общ.имущ.</t>
  </si>
  <si>
    <t>лест.клетки</t>
  </si>
  <si>
    <t>площадь мусорокамер</t>
  </si>
  <si>
    <t>квартиры+лест.клетки+коридоры</t>
  </si>
  <si>
    <t xml:space="preserve"> - эл.щитовые, лоджи+балконы</t>
  </si>
  <si>
    <t>лоджи+балконы</t>
  </si>
  <si>
    <t>электрощита</t>
  </si>
  <si>
    <t>ООО"ЖЭУ-14, 16" -Центральный</t>
  </si>
  <si>
    <t>ООО"ЖЭУ-17, 18" - Автозаводский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</si>
</sst>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</font>
    <font>
      <b/>
      <sz val="9"/>
      <name val="Arial Cyr"/>
      <family val="2"/>
      <charset val="204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charset val="204"/>
    </font>
    <font>
      <i/>
      <sz val="8"/>
      <name val="Times New Roman"/>
      <family val="1"/>
    </font>
    <font>
      <sz val="8"/>
      <name val="Arial Cyr"/>
      <family val="2"/>
      <charset val="204"/>
    </font>
    <font>
      <sz val="9"/>
      <color indexed="10"/>
      <name val="Arial Cyr"/>
      <charset val="204"/>
    </font>
    <font>
      <b/>
      <i/>
      <sz val="9"/>
      <name val="Times New Roman"/>
      <family val="1"/>
    </font>
    <font>
      <sz val="9"/>
      <color indexed="8"/>
      <name val="Arial Cyr"/>
      <charset val="204"/>
    </font>
    <font>
      <sz val="12"/>
      <name val="Arial Cyr"/>
      <charset val="204"/>
    </font>
    <font>
      <b/>
      <sz val="9"/>
      <name val="Times New Roman Cyr"/>
      <family val="1"/>
      <charset val="204"/>
    </font>
    <font>
      <i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1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1" fontId="1" fillId="0" borderId="0" xfId="0" applyNumberFormat="1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justify" wrapText="1"/>
    </xf>
    <xf numFmtId="0" fontId="6" fillId="0" borderId="2" xfId="0" applyFont="1" applyBorder="1" applyAlignment="1">
      <alignment horizontal="center" vertical="justify" wrapText="1"/>
    </xf>
    <xf numFmtId="0" fontId="6" fillId="0" borderId="2" xfId="0" applyFont="1" applyBorder="1" applyAlignment="1">
      <alignment horizontal="left" vertical="justify" wrapText="1"/>
    </xf>
    <xf numFmtId="0" fontId="6" fillId="0" borderId="2" xfId="0" applyFont="1" applyBorder="1" applyAlignment="1">
      <alignment horizontal="center" vertical="justify" wrapText="1"/>
    </xf>
    <xf numFmtId="1" fontId="6" fillId="0" borderId="2" xfId="0" applyNumberFormat="1" applyFont="1" applyBorder="1" applyAlignment="1">
      <alignment vertical="justify" wrapText="1"/>
    </xf>
    <xf numFmtId="0" fontId="6" fillId="2" borderId="3" xfId="0" applyFont="1" applyFill="1" applyBorder="1" applyAlignment="1">
      <alignment horizontal="center" vertical="justify" wrapText="1"/>
    </xf>
    <xf numFmtId="0" fontId="7" fillId="2" borderId="4" xfId="0" applyFont="1" applyFill="1" applyBorder="1" applyAlignment="1">
      <alignment horizontal="center" vertical="justify" wrapText="1"/>
    </xf>
    <xf numFmtId="0" fontId="7" fillId="2" borderId="5" xfId="0" applyFont="1" applyFill="1" applyBorder="1" applyAlignment="1">
      <alignment horizontal="center" vertical="justify" wrapText="1"/>
    </xf>
    <xf numFmtId="1" fontId="6" fillId="2" borderId="2" xfId="0" applyNumberFormat="1" applyFont="1" applyFill="1" applyBorder="1" applyAlignment="1">
      <alignment horizontal="center" vertical="justify" wrapText="1"/>
    </xf>
    <xf numFmtId="1" fontId="6" fillId="0" borderId="3" xfId="0" applyNumberFormat="1" applyFont="1" applyBorder="1" applyAlignment="1">
      <alignment vertical="justify" wrapText="1"/>
    </xf>
    <xf numFmtId="1" fontId="6" fillId="0" borderId="5" xfId="0" applyNumberFormat="1" applyFont="1" applyBorder="1" applyAlignment="1">
      <alignment vertical="justify" wrapText="1"/>
    </xf>
    <xf numFmtId="1" fontId="6" fillId="0" borderId="2" xfId="0" applyNumberFormat="1" applyFont="1" applyBorder="1" applyAlignment="1">
      <alignment horizontal="center" vertical="justify" wrapText="1"/>
    </xf>
    <xf numFmtId="0" fontId="6" fillId="0" borderId="3" xfId="0" applyFont="1" applyBorder="1" applyAlignment="1">
      <alignment horizontal="center" vertical="justify" wrapText="1"/>
    </xf>
    <xf numFmtId="0" fontId="6" fillId="0" borderId="4" xfId="0" applyFont="1" applyBorder="1" applyAlignment="1">
      <alignment horizontal="center" vertical="justify" wrapText="1"/>
    </xf>
    <xf numFmtId="0" fontId="6" fillId="2" borderId="3" xfId="0" applyFont="1" applyFill="1" applyBorder="1" applyAlignment="1">
      <alignment vertical="justify" wrapText="1"/>
    </xf>
    <xf numFmtId="0" fontId="6" fillId="2" borderId="4" xfId="0" applyFont="1" applyFill="1" applyBorder="1" applyAlignment="1">
      <alignment vertical="justify" wrapText="1"/>
    </xf>
    <xf numFmtId="0" fontId="7" fillId="2" borderId="3" xfId="0" applyFont="1" applyFill="1" applyBorder="1" applyAlignment="1">
      <alignment horizontal="center" vertical="justify"/>
    </xf>
    <xf numFmtId="0" fontId="7" fillId="2" borderId="4" xfId="0" applyFont="1" applyFill="1" applyBorder="1" applyAlignment="1">
      <alignment horizontal="center" vertical="justify"/>
    </xf>
    <xf numFmtId="0" fontId="7" fillId="2" borderId="5" xfId="0" applyFont="1" applyFill="1" applyBorder="1" applyAlignment="1">
      <alignment horizontal="center" vertical="justify"/>
    </xf>
    <xf numFmtId="0" fontId="9" fillId="0" borderId="1" xfId="0" applyFont="1" applyBorder="1" applyAlignment="1">
      <alignment vertical="justify"/>
    </xf>
    <xf numFmtId="0" fontId="9" fillId="2" borderId="1" xfId="0" applyFont="1" applyFill="1" applyBorder="1" applyAlignment="1"/>
    <xf numFmtId="0" fontId="7" fillId="0" borderId="0" xfId="0" applyFont="1"/>
    <xf numFmtId="0" fontId="7" fillId="0" borderId="0" xfId="0" applyFont="1" applyAlignment="1">
      <alignment horizontal="center" vertical="justify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NumberFormat="1" applyFont="1"/>
    <xf numFmtId="0" fontId="7" fillId="0" borderId="6" xfId="0" applyFont="1" applyBorder="1" applyAlignment="1">
      <alignment vertical="justify" wrapText="1"/>
    </xf>
    <xf numFmtId="1" fontId="7" fillId="0" borderId="6" xfId="0" applyNumberFormat="1" applyFont="1" applyBorder="1" applyAlignment="1">
      <alignment vertical="justify" wrapText="1"/>
    </xf>
    <xf numFmtId="0" fontId="6" fillId="0" borderId="6" xfId="0" applyFont="1" applyBorder="1" applyAlignment="1">
      <alignment horizontal="left" vertical="justify" wrapText="1"/>
    </xf>
    <xf numFmtId="0" fontId="6" fillId="0" borderId="6" xfId="0" applyFont="1" applyBorder="1" applyAlignment="1">
      <alignment vertical="justify" wrapText="1"/>
    </xf>
    <xf numFmtId="0" fontId="7" fillId="0" borderId="6" xfId="0" applyFont="1" applyBorder="1" applyAlignment="1">
      <alignment horizontal="center" vertical="justify" wrapText="1"/>
    </xf>
    <xf numFmtId="1" fontId="6" fillId="0" borderId="6" xfId="0" applyNumberFormat="1" applyFont="1" applyBorder="1" applyAlignment="1">
      <alignment vertical="justify" wrapText="1"/>
    </xf>
    <xf numFmtId="0" fontId="6" fillId="2" borderId="2" xfId="0" applyFont="1" applyFill="1" applyBorder="1" applyAlignment="1">
      <alignment horizontal="right" vertical="justify" wrapText="1"/>
    </xf>
    <xf numFmtId="0" fontId="6" fillId="2" borderId="2" xfId="0" applyFont="1" applyFill="1" applyBorder="1" applyAlignment="1">
      <alignment horizontal="center" vertical="justify" wrapText="1"/>
    </xf>
    <xf numFmtId="0" fontId="6" fillId="2" borderId="2" xfId="0" applyFont="1" applyFill="1" applyBorder="1" applyAlignment="1">
      <alignment vertical="justify" wrapText="1"/>
    </xf>
    <xf numFmtId="1" fontId="6" fillId="0" borderId="6" xfId="0" applyNumberFormat="1" applyFont="1" applyBorder="1" applyAlignment="1">
      <alignment horizontal="right" vertical="justify" wrapText="1"/>
    </xf>
    <xf numFmtId="1" fontId="6" fillId="0" borderId="1" xfId="0" applyNumberFormat="1" applyFont="1" applyBorder="1" applyAlignment="1">
      <alignment vertical="justify" wrapText="1"/>
    </xf>
    <xf numFmtId="1" fontId="6" fillId="0" borderId="6" xfId="0" applyNumberFormat="1" applyFont="1" applyBorder="1" applyAlignment="1">
      <alignment horizontal="center" vertical="justify" wrapText="1"/>
    </xf>
    <xf numFmtId="0" fontId="7" fillId="3" borderId="6" xfId="0" applyFont="1" applyFill="1" applyBorder="1" applyAlignment="1">
      <alignment horizontal="center" vertical="justify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justify" wrapText="1"/>
    </xf>
    <xf numFmtId="0" fontId="7" fillId="2" borderId="7" xfId="0" applyFont="1" applyFill="1" applyBorder="1" applyAlignment="1">
      <alignment vertical="justify"/>
    </xf>
    <xf numFmtId="0" fontId="7" fillId="2" borderId="2" xfId="0" applyFont="1" applyFill="1" applyBorder="1" applyAlignment="1">
      <alignment vertical="justify"/>
    </xf>
    <xf numFmtId="0" fontId="7" fillId="2" borderId="1" xfId="0" applyFont="1" applyFill="1" applyBorder="1" applyAlignment="1">
      <alignment vertical="justify"/>
    </xf>
    <xf numFmtId="0" fontId="9" fillId="2" borderId="1" xfId="0" applyFont="1" applyFill="1" applyBorder="1"/>
    <xf numFmtId="0" fontId="9" fillId="0" borderId="1" xfId="0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1" fontId="5" fillId="0" borderId="6" xfId="0" applyNumberFormat="1" applyFont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/>
    <xf numFmtId="0" fontId="1" fillId="4" borderId="1" xfId="0" applyFont="1" applyFill="1" applyBorder="1"/>
    <xf numFmtId="1" fontId="1" fillId="0" borderId="1" xfId="0" applyNumberFormat="1" applyFont="1" applyFill="1" applyBorder="1"/>
    <xf numFmtId="4" fontId="1" fillId="0" borderId="1" xfId="0" applyNumberFormat="1" applyFont="1" applyBorder="1"/>
    <xf numFmtId="14" fontId="7" fillId="0" borderId="0" xfId="0" applyNumberFormat="1" applyFont="1"/>
    <xf numFmtId="0" fontId="5" fillId="2" borderId="1" xfId="0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right" vertical="top" wrapText="1"/>
    </xf>
    <xf numFmtId="164" fontId="1" fillId="0" borderId="0" xfId="0" applyNumberFormat="1" applyFont="1"/>
    <xf numFmtId="0" fontId="5" fillId="0" borderId="1" xfId="0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164" fontId="1" fillId="0" borderId="1" xfId="0" applyNumberFormat="1" applyFont="1" applyBorder="1"/>
    <xf numFmtId="1" fontId="5" fillId="2" borderId="1" xfId="0" applyNumberFormat="1" applyFont="1" applyFill="1" applyBorder="1" applyAlignment="1">
      <alignment horizontal="right" vertical="top" wrapText="1"/>
    </xf>
    <xf numFmtId="49" fontId="5" fillId="5" borderId="1" xfId="0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" fontId="3" fillId="3" borderId="1" xfId="0" applyNumberFormat="1" applyFont="1" applyFill="1" applyBorder="1" applyAlignment="1">
      <alignment horizontal="center" vertical="top" wrapText="1"/>
    </xf>
    <xf numFmtId="16" fontId="3" fillId="3" borderId="3" xfId="0" applyNumberFormat="1" applyFont="1" applyFill="1" applyBorder="1" applyAlignment="1">
      <alignment horizontal="center" vertical="top" wrapText="1"/>
    </xf>
    <xf numFmtId="16" fontId="3" fillId="3" borderId="4" xfId="0" applyNumberFormat="1" applyFont="1" applyFill="1" applyBorder="1" applyAlignment="1">
      <alignment horizontal="center" vertical="top" wrapText="1"/>
    </xf>
    <xf numFmtId="16" fontId="3" fillId="3" borderId="5" xfId="0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2" fillId="0" borderId="0" xfId="0" applyFont="1"/>
    <xf numFmtId="4" fontId="3" fillId="3" borderId="1" xfId="0" applyNumberFormat="1" applyFont="1" applyFill="1" applyBorder="1" applyAlignment="1">
      <alignment horizontal="right" vertical="top" wrapText="1"/>
    </xf>
    <xf numFmtId="0" fontId="10" fillId="6" borderId="1" xfId="0" applyFont="1" applyFill="1" applyBorder="1"/>
    <xf numFmtId="1" fontId="5" fillId="2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10" fillId="7" borderId="1" xfId="0" applyFont="1" applyFill="1" applyBorder="1"/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164" fontId="3" fillId="3" borderId="10" xfId="0" applyNumberFormat="1" applyFont="1" applyFill="1" applyBorder="1" applyAlignment="1">
      <alignment horizontal="right" vertical="top" wrapText="1"/>
    </xf>
    <xf numFmtId="1" fontId="3" fillId="3" borderId="10" xfId="0" applyNumberFormat="1" applyFont="1" applyFill="1" applyBorder="1" applyAlignment="1">
      <alignment horizontal="right"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4" fontId="3" fillId="3" borderId="10" xfId="0" applyNumberFormat="1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center" vertical="top" wrapText="1"/>
    </xf>
    <xf numFmtId="49" fontId="5" fillId="8" borderId="6" xfId="0" applyNumberFormat="1" applyFont="1" applyFill="1" applyBorder="1" applyAlignment="1">
      <alignment horizontal="left" vertical="top" wrapText="1"/>
    </xf>
    <xf numFmtId="0" fontId="5" fillId="8" borderId="6" xfId="0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1" fontId="5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/>
    <xf numFmtId="164" fontId="5" fillId="2" borderId="6" xfId="0" applyNumberFormat="1" applyFont="1" applyFill="1" applyBorder="1" applyAlignment="1">
      <alignment wrapText="1"/>
    </xf>
    <xf numFmtId="0" fontId="1" fillId="2" borderId="6" xfId="0" applyFont="1" applyFill="1" applyBorder="1"/>
    <xf numFmtId="49" fontId="5" fillId="2" borderId="6" xfId="0" applyNumberFormat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" fontId="5" fillId="0" borderId="2" xfId="0" applyNumberFormat="1" applyFont="1" applyBorder="1" applyAlignment="1">
      <alignment horizontal="right" vertical="top" wrapText="1"/>
    </xf>
    <xf numFmtId="1" fontId="5" fillId="0" borderId="2" xfId="0" applyNumberFormat="1" applyFont="1" applyBorder="1" applyAlignment="1">
      <alignment horizontal="center" vertical="top" wrapText="1"/>
    </xf>
    <xf numFmtId="1" fontId="5" fillId="2" borderId="2" xfId="0" applyNumberFormat="1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5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justify"/>
    </xf>
    <xf numFmtId="49" fontId="5" fillId="0" borderId="12" xfId="0" applyNumberFormat="1" applyFont="1" applyFill="1" applyBorder="1" applyAlignment="1">
      <alignment horizontal="left" vertical="justify"/>
    </xf>
    <xf numFmtId="0" fontId="5" fillId="0" borderId="2" xfId="0" applyFont="1" applyFill="1" applyBorder="1" applyAlignment="1">
      <alignment vertical="justify"/>
    </xf>
    <xf numFmtId="0" fontId="5" fillId="0" borderId="2" xfId="0" applyFont="1" applyBorder="1" applyAlignment="1">
      <alignment horizontal="right" vertical="justify"/>
    </xf>
    <xf numFmtId="1" fontId="5" fillId="0" borderId="2" xfId="0" applyNumberFormat="1" applyFont="1" applyBorder="1" applyAlignment="1">
      <alignment horizontal="center" vertical="justify"/>
    </xf>
    <xf numFmtId="164" fontId="5" fillId="0" borderId="2" xfId="0" applyNumberFormat="1" applyFont="1" applyBorder="1" applyAlignment="1">
      <alignment horizontal="right" vertical="justify"/>
    </xf>
    <xf numFmtId="0" fontId="5" fillId="0" borderId="13" xfId="0" applyFont="1" applyBorder="1" applyAlignment="1">
      <alignment vertical="top" wrapText="1"/>
    </xf>
    <xf numFmtId="1" fontId="5" fillId="0" borderId="13" xfId="0" applyNumberFormat="1" applyFont="1" applyBorder="1" applyAlignment="1">
      <alignment horizontal="right" vertical="top" wrapText="1"/>
    </xf>
    <xf numFmtId="1" fontId="5" fillId="0" borderId="13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vertical="top" wrapText="1"/>
    </xf>
    <xf numFmtId="0" fontId="5" fillId="2" borderId="14" xfId="0" applyFont="1" applyFill="1" applyBorder="1" applyAlignment="1">
      <alignment horizontal="right" vertical="top" wrapText="1"/>
    </xf>
    <xf numFmtId="0" fontId="5" fillId="2" borderId="14" xfId="0" applyFont="1" applyFill="1" applyBorder="1" applyAlignment="1">
      <alignment wrapText="1"/>
    </xf>
    <xf numFmtId="0" fontId="1" fillId="2" borderId="14" xfId="0" applyFont="1" applyFill="1" applyBorder="1"/>
    <xf numFmtId="0" fontId="1" fillId="0" borderId="5" xfId="0" applyFont="1" applyBorder="1"/>
    <xf numFmtId="164" fontId="5" fillId="0" borderId="6" xfId="0" applyNumberFormat="1" applyFont="1" applyBorder="1" applyAlignment="1">
      <alignment vertical="top" wrapText="1"/>
    </xf>
    <xf numFmtId="0" fontId="5" fillId="2" borderId="6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" fontId="3" fillId="3" borderId="4" xfId="0" applyNumberFormat="1" applyFont="1" applyFill="1" applyBorder="1" applyAlignment="1">
      <alignment horizontal="center" vertical="top" wrapText="1"/>
    </xf>
    <xf numFmtId="1" fontId="3" fillId="9" borderId="1" xfId="0" applyNumberFormat="1" applyFont="1" applyFill="1" applyBorder="1" applyAlignment="1">
      <alignment horizontal="right" vertical="top" wrapText="1"/>
    </xf>
    <xf numFmtId="164" fontId="3" fillId="9" borderId="1" xfId="0" applyNumberFormat="1" applyFont="1" applyFill="1" applyBorder="1" applyAlignment="1">
      <alignment horizontal="right" vertical="top" wrapText="1"/>
    </xf>
    <xf numFmtId="0" fontId="1" fillId="9" borderId="1" xfId="0" applyFont="1" applyFill="1" applyBorder="1"/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12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1" fontId="3" fillId="3" borderId="15" xfId="0" applyNumberFormat="1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right" vertical="top" wrapText="1"/>
    </xf>
    <xf numFmtId="164" fontId="3" fillId="3" borderId="15" xfId="0" applyNumberFormat="1" applyFont="1" applyFill="1" applyBorder="1" applyAlignment="1">
      <alignment horizontal="right" vertical="top" wrapText="1"/>
    </xf>
    <xf numFmtId="164" fontId="3" fillId="3" borderId="6" xfId="0" applyNumberFormat="1" applyFont="1" applyFill="1" applyBorder="1" applyAlignment="1">
      <alignment vertical="top" wrapText="1"/>
    </xf>
    <xf numFmtId="1" fontId="3" fillId="3" borderId="15" xfId="0" applyNumberFormat="1" applyFont="1" applyFill="1" applyBorder="1" applyAlignment="1">
      <alignment horizontal="right" vertical="top" wrapText="1"/>
    </xf>
    <xf numFmtId="1" fontId="11" fillId="3" borderId="6" xfId="0" applyNumberFormat="1" applyFont="1" applyFill="1" applyBorder="1" applyAlignment="1">
      <alignment horizontal="left" vertical="top" wrapText="1"/>
    </xf>
    <xf numFmtId="1" fontId="3" fillId="3" borderId="7" xfId="0" applyNumberFormat="1" applyFont="1" applyFill="1" applyBorder="1" applyAlignment="1">
      <alignment horizontal="center" vertical="top" wrapText="1"/>
    </xf>
    <xf numFmtId="1" fontId="3" fillId="3" borderId="6" xfId="0" applyNumberFormat="1" applyFont="1" applyFill="1" applyBorder="1" applyAlignment="1">
      <alignment horizontal="center" vertical="top" wrapText="1"/>
    </xf>
    <xf numFmtId="164" fontId="3" fillId="3" borderId="7" xfId="0" applyNumberFormat="1" applyFont="1" applyFill="1" applyBorder="1" applyAlignment="1">
      <alignment horizontal="right" vertical="top" wrapText="1"/>
    </xf>
    <xf numFmtId="164" fontId="3" fillId="3" borderId="16" xfId="0" applyNumberFormat="1" applyFont="1" applyFill="1" applyBorder="1" applyAlignment="1">
      <alignment horizontal="right" vertical="top" wrapText="1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16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16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/>
    <xf numFmtId="4" fontId="2" fillId="0" borderId="1" xfId="0" applyNumberFormat="1" applyFont="1" applyBorder="1"/>
    <xf numFmtId="164" fontId="5" fillId="2" borderId="6" xfId="0" applyNumberFormat="1" applyFont="1" applyFill="1" applyBorder="1" applyAlignment="1">
      <alignment horizontal="right" vertical="top" wrapText="1"/>
    </xf>
    <xf numFmtId="0" fontId="1" fillId="0" borderId="6" xfId="0" applyFont="1" applyBorder="1"/>
    <xf numFmtId="0" fontId="12" fillId="2" borderId="1" xfId="0" applyFont="1" applyFill="1" applyBorder="1"/>
    <xf numFmtId="164" fontId="1" fillId="2" borderId="1" xfId="0" applyNumberFormat="1" applyFont="1" applyFill="1" applyBorder="1"/>
    <xf numFmtId="0" fontId="5" fillId="0" borderId="6" xfId="0" applyFont="1" applyFill="1" applyBorder="1" applyAlignment="1">
      <alignment horizontal="center" vertical="top" wrapText="1"/>
    </xf>
    <xf numFmtId="0" fontId="5" fillId="1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164" fontId="1" fillId="0" borderId="1" xfId="0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0" fontId="1" fillId="0" borderId="0" xfId="0" applyFont="1" applyFill="1"/>
    <xf numFmtId="1" fontId="1" fillId="0" borderId="0" xfId="0" applyNumberFormat="1" applyFont="1" applyFill="1"/>
    <xf numFmtId="164" fontId="1" fillId="0" borderId="0" xfId="0" applyNumberFormat="1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5" fillId="2" borderId="1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1" fillId="0" borderId="2" xfId="0" applyFont="1" applyBorder="1"/>
    <xf numFmtId="1" fontId="1" fillId="0" borderId="2" xfId="0" applyNumberFormat="1" applyFont="1" applyFill="1" applyBorder="1"/>
    <xf numFmtId="0" fontId="3" fillId="3" borderId="1" xfId="0" applyFont="1" applyFill="1" applyBorder="1" applyAlignment="1">
      <alignment horizontal="left" vertical="justify" wrapText="1"/>
    </xf>
    <xf numFmtId="0" fontId="3" fillId="3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3" fillId="3" borderId="1" xfId="0" applyNumberFormat="1" applyFont="1" applyFill="1" applyBorder="1" applyAlignment="1">
      <alignment horizontal="center" vertical="justify" wrapText="1"/>
    </xf>
    <xf numFmtId="0" fontId="0" fillId="3" borderId="1" xfId="0" applyFill="1" applyBorder="1" applyAlignment="1">
      <alignment horizontal="center" vertical="justify" wrapText="1"/>
    </xf>
    <xf numFmtId="164" fontId="3" fillId="3" borderId="1" xfId="0" applyNumberFormat="1" applyFont="1" applyFill="1" applyBorder="1" applyAlignment="1">
      <alignment horizontal="right" vertical="justify" wrapText="1"/>
    </xf>
    <xf numFmtId="1" fontId="3" fillId="3" borderId="1" xfId="0" applyNumberFormat="1" applyFont="1" applyFill="1" applyBorder="1" applyAlignment="1">
      <alignment horizontal="right" vertical="justify" wrapText="1"/>
    </xf>
    <xf numFmtId="0" fontId="2" fillId="3" borderId="1" xfId="0" applyFont="1" applyFill="1" applyBorder="1"/>
    <xf numFmtId="164" fontId="3" fillId="0" borderId="1" xfId="0" applyNumberFormat="1" applyFont="1" applyBorder="1" applyAlignment="1">
      <alignment horizontal="right" vertical="justify" wrapText="1"/>
    </xf>
    <xf numFmtId="164" fontId="3" fillId="2" borderId="1" xfId="0" applyNumberFormat="1" applyFont="1" applyFill="1" applyBorder="1" applyAlignment="1">
      <alignment horizontal="right" vertical="justify" wrapText="1"/>
    </xf>
    <xf numFmtId="164" fontId="2" fillId="0" borderId="1" xfId="0" applyNumberFormat="1" applyFont="1" applyBorder="1" applyAlignment="1">
      <alignment horizontal="right"/>
    </xf>
    <xf numFmtId="4" fontId="3" fillId="3" borderId="1" xfId="0" applyNumberFormat="1" applyFont="1" applyFill="1" applyBorder="1" applyAlignment="1">
      <alignment horizontal="right" vertical="justify" wrapText="1"/>
    </xf>
    <xf numFmtId="164" fontId="2" fillId="0" borderId="0" xfId="0" applyNumberFormat="1" applyFont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/>
    <xf numFmtId="1" fontId="1" fillId="5" borderId="3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1" fontId="1" fillId="5" borderId="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left"/>
    </xf>
    <xf numFmtId="165" fontId="1" fillId="0" borderId="0" xfId="0" applyNumberFormat="1" applyFont="1"/>
    <xf numFmtId="1" fontId="7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15" fillId="2" borderId="0" xfId="0" applyFont="1" applyFill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164" fontId="16" fillId="0" borderId="0" xfId="0" applyNumberFormat="1" applyFont="1" applyAlignment="1"/>
    <xf numFmtId="1" fontId="17" fillId="0" borderId="0" xfId="0" applyNumberFormat="1" applyFont="1" applyAlignment="1">
      <alignment horizontal="right"/>
    </xf>
    <xf numFmtId="1" fontId="16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" fontId="4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4" fontId="10" fillId="0" borderId="0" xfId="0" applyNumberFormat="1" applyFont="1"/>
    <xf numFmtId="164" fontId="1" fillId="2" borderId="0" xfId="0" applyNumberFormat="1" applyFont="1" applyFill="1"/>
    <xf numFmtId="164" fontId="1" fillId="0" borderId="0" xfId="0" applyNumberFormat="1" applyFont="1" applyAlignment="1">
      <alignment horizontal="right"/>
    </xf>
    <xf numFmtId="164" fontId="7" fillId="0" borderId="0" xfId="0" applyNumberFormat="1" applyFont="1"/>
    <xf numFmtId="164" fontId="1" fillId="3" borderId="0" xfId="0" applyNumberFormat="1" applyFont="1" applyFill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D947-2E2D-44A8-AFC0-477521CBC83A}">
  <dimension ref="A1:BU139"/>
  <sheetViews>
    <sheetView tabSelected="1" topLeftCell="A94" workbookViewId="0">
      <selection activeCell="AS140" sqref="AS140"/>
    </sheetView>
  </sheetViews>
  <sheetFormatPr defaultRowHeight="12" x14ac:dyDescent="0.2"/>
  <cols>
    <col min="1" max="1" width="3.7109375" style="1" customWidth="1"/>
    <col min="2" max="2" width="9.42578125" style="1" customWidth="1"/>
    <col min="3" max="3" width="20" style="1" hidden="1" customWidth="1"/>
    <col min="4" max="4" width="6.42578125" style="11" customWidth="1"/>
    <col min="5" max="5" width="17.7109375" style="1" customWidth="1"/>
    <col min="6" max="6" width="8.5703125" style="1" customWidth="1"/>
    <col min="7" max="7" width="5.42578125" style="1" hidden="1" customWidth="1"/>
    <col min="8" max="9" width="8.140625" style="4" hidden="1" customWidth="1"/>
    <col min="10" max="10" width="8.7109375" style="12" hidden="1" customWidth="1"/>
    <col min="11" max="11" width="7.7109375" style="13" hidden="1" customWidth="1"/>
    <col min="12" max="12" width="5.85546875" style="3" hidden="1" customWidth="1"/>
    <col min="13" max="13" width="5" style="3" customWidth="1"/>
    <col min="14" max="14" width="4.85546875" style="3" customWidth="1"/>
    <col min="15" max="15" width="5.28515625" style="3" hidden="1" customWidth="1"/>
    <col min="16" max="16" width="7.85546875" style="4" hidden="1" customWidth="1"/>
    <col min="17" max="17" width="7.5703125" style="4" hidden="1" customWidth="1"/>
    <col min="18" max="19" width="6.7109375" style="4" hidden="1" customWidth="1"/>
    <col min="20" max="21" width="7.28515625" style="4" hidden="1" customWidth="1"/>
    <col min="22" max="22" width="7.7109375" style="4" hidden="1" customWidth="1"/>
    <col min="23" max="23" width="7.85546875" style="4" hidden="1" customWidth="1"/>
    <col min="24" max="24" width="7.42578125" style="1" hidden="1" customWidth="1"/>
    <col min="25" max="25" width="5.7109375" style="1" hidden="1" customWidth="1"/>
    <col min="26" max="26" width="7.85546875" style="1" hidden="1" customWidth="1"/>
    <col min="27" max="27" width="7.28515625" style="1" hidden="1" customWidth="1"/>
    <col min="28" max="28" width="7.42578125" style="1" hidden="1" customWidth="1"/>
    <col min="29" max="29" width="7.28515625" style="5" hidden="1" customWidth="1"/>
    <col min="30" max="30" width="7.42578125" style="1" hidden="1" customWidth="1"/>
    <col min="31" max="31" width="6.5703125" style="1" hidden="1" customWidth="1"/>
    <col min="32" max="32" width="8" style="1" hidden="1" customWidth="1"/>
    <col min="33" max="33" width="7.85546875" style="1" hidden="1" customWidth="1"/>
    <col min="34" max="34" width="6.85546875" style="1" hidden="1" customWidth="1"/>
    <col min="35" max="35" width="6.28515625" style="5" hidden="1" customWidth="1"/>
    <col min="36" max="36" width="7.42578125" style="1" hidden="1" customWidth="1"/>
    <col min="37" max="37" width="4.140625" style="1" hidden="1" customWidth="1"/>
    <col min="38" max="38" width="4.140625" style="5" hidden="1" customWidth="1"/>
    <col min="39" max="39" width="4.42578125" style="1" hidden="1" customWidth="1"/>
    <col min="40" max="43" width="0" style="1" hidden="1" customWidth="1"/>
    <col min="44" max="44" width="9.140625" style="1"/>
    <col min="45" max="45" width="10" style="1" customWidth="1"/>
    <col min="46" max="46" width="9.85546875" style="1" bestFit="1" customWidth="1"/>
    <col min="47" max="47" width="9.140625" style="1"/>
    <col min="48" max="48" width="0" style="1" hidden="1" customWidth="1"/>
    <col min="49" max="49" width="17.5703125" style="1" hidden="1" customWidth="1"/>
    <col min="50" max="54" width="0" style="1" hidden="1" customWidth="1"/>
    <col min="55" max="256" width="9.140625" style="1"/>
    <col min="257" max="257" width="3.7109375" style="1" customWidth="1"/>
    <col min="258" max="258" width="9.42578125" style="1" customWidth="1"/>
    <col min="259" max="259" width="0" style="1" hidden="1" customWidth="1"/>
    <col min="260" max="260" width="6.42578125" style="1" customWidth="1"/>
    <col min="261" max="261" width="17.7109375" style="1" customWidth="1"/>
    <col min="262" max="262" width="8.5703125" style="1" customWidth="1"/>
    <col min="263" max="268" width="0" style="1" hidden="1" customWidth="1"/>
    <col min="269" max="269" width="5" style="1" customWidth="1"/>
    <col min="270" max="270" width="4.85546875" style="1" customWidth="1"/>
    <col min="271" max="299" width="0" style="1" hidden="1" customWidth="1"/>
    <col min="300" max="300" width="9.140625" style="1"/>
    <col min="301" max="301" width="10" style="1" customWidth="1"/>
    <col min="302" max="302" width="9.85546875" style="1" bestFit="1" customWidth="1"/>
    <col min="303" max="304" width="9.140625" style="1"/>
    <col min="305" max="305" width="17.5703125" style="1" customWidth="1"/>
    <col min="306" max="512" width="9.140625" style="1"/>
    <col min="513" max="513" width="3.7109375" style="1" customWidth="1"/>
    <col min="514" max="514" width="9.42578125" style="1" customWidth="1"/>
    <col min="515" max="515" width="0" style="1" hidden="1" customWidth="1"/>
    <col min="516" max="516" width="6.42578125" style="1" customWidth="1"/>
    <col min="517" max="517" width="17.7109375" style="1" customWidth="1"/>
    <col min="518" max="518" width="8.5703125" style="1" customWidth="1"/>
    <col min="519" max="524" width="0" style="1" hidden="1" customWidth="1"/>
    <col min="525" max="525" width="5" style="1" customWidth="1"/>
    <col min="526" max="526" width="4.85546875" style="1" customWidth="1"/>
    <col min="527" max="555" width="0" style="1" hidden="1" customWidth="1"/>
    <col min="556" max="556" width="9.140625" style="1"/>
    <col min="557" max="557" width="10" style="1" customWidth="1"/>
    <col min="558" max="558" width="9.85546875" style="1" bestFit="1" customWidth="1"/>
    <col min="559" max="560" width="9.140625" style="1"/>
    <col min="561" max="561" width="17.5703125" style="1" customWidth="1"/>
    <col min="562" max="768" width="9.140625" style="1"/>
    <col min="769" max="769" width="3.7109375" style="1" customWidth="1"/>
    <col min="770" max="770" width="9.42578125" style="1" customWidth="1"/>
    <col min="771" max="771" width="0" style="1" hidden="1" customWidth="1"/>
    <col min="772" max="772" width="6.42578125" style="1" customWidth="1"/>
    <col min="773" max="773" width="17.7109375" style="1" customWidth="1"/>
    <col min="774" max="774" width="8.5703125" style="1" customWidth="1"/>
    <col min="775" max="780" width="0" style="1" hidden="1" customWidth="1"/>
    <col min="781" max="781" width="5" style="1" customWidth="1"/>
    <col min="782" max="782" width="4.85546875" style="1" customWidth="1"/>
    <col min="783" max="811" width="0" style="1" hidden="1" customWidth="1"/>
    <col min="812" max="812" width="9.140625" style="1"/>
    <col min="813" max="813" width="10" style="1" customWidth="1"/>
    <col min="814" max="814" width="9.85546875" style="1" bestFit="1" customWidth="1"/>
    <col min="815" max="816" width="9.140625" style="1"/>
    <col min="817" max="817" width="17.5703125" style="1" customWidth="1"/>
    <col min="818" max="1024" width="9.140625" style="1"/>
    <col min="1025" max="1025" width="3.7109375" style="1" customWidth="1"/>
    <col min="1026" max="1026" width="9.42578125" style="1" customWidth="1"/>
    <col min="1027" max="1027" width="0" style="1" hidden="1" customWidth="1"/>
    <col min="1028" max="1028" width="6.42578125" style="1" customWidth="1"/>
    <col min="1029" max="1029" width="17.7109375" style="1" customWidth="1"/>
    <col min="1030" max="1030" width="8.5703125" style="1" customWidth="1"/>
    <col min="1031" max="1036" width="0" style="1" hidden="1" customWidth="1"/>
    <col min="1037" max="1037" width="5" style="1" customWidth="1"/>
    <col min="1038" max="1038" width="4.85546875" style="1" customWidth="1"/>
    <col min="1039" max="1067" width="0" style="1" hidden="1" customWidth="1"/>
    <col min="1068" max="1068" width="9.140625" style="1"/>
    <col min="1069" max="1069" width="10" style="1" customWidth="1"/>
    <col min="1070" max="1070" width="9.85546875" style="1" bestFit="1" customWidth="1"/>
    <col min="1071" max="1072" width="9.140625" style="1"/>
    <col min="1073" max="1073" width="17.5703125" style="1" customWidth="1"/>
    <col min="1074" max="1280" width="9.140625" style="1"/>
    <col min="1281" max="1281" width="3.7109375" style="1" customWidth="1"/>
    <col min="1282" max="1282" width="9.42578125" style="1" customWidth="1"/>
    <col min="1283" max="1283" width="0" style="1" hidden="1" customWidth="1"/>
    <col min="1284" max="1284" width="6.42578125" style="1" customWidth="1"/>
    <col min="1285" max="1285" width="17.7109375" style="1" customWidth="1"/>
    <col min="1286" max="1286" width="8.5703125" style="1" customWidth="1"/>
    <col min="1287" max="1292" width="0" style="1" hidden="1" customWidth="1"/>
    <col min="1293" max="1293" width="5" style="1" customWidth="1"/>
    <col min="1294" max="1294" width="4.85546875" style="1" customWidth="1"/>
    <col min="1295" max="1323" width="0" style="1" hidden="1" customWidth="1"/>
    <col min="1324" max="1324" width="9.140625" style="1"/>
    <col min="1325" max="1325" width="10" style="1" customWidth="1"/>
    <col min="1326" max="1326" width="9.85546875" style="1" bestFit="1" customWidth="1"/>
    <col min="1327" max="1328" width="9.140625" style="1"/>
    <col min="1329" max="1329" width="17.5703125" style="1" customWidth="1"/>
    <col min="1330" max="1536" width="9.140625" style="1"/>
    <col min="1537" max="1537" width="3.7109375" style="1" customWidth="1"/>
    <col min="1538" max="1538" width="9.42578125" style="1" customWidth="1"/>
    <col min="1539" max="1539" width="0" style="1" hidden="1" customWidth="1"/>
    <col min="1540" max="1540" width="6.42578125" style="1" customWidth="1"/>
    <col min="1541" max="1541" width="17.7109375" style="1" customWidth="1"/>
    <col min="1542" max="1542" width="8.5703125" style="1" customWidth="1"/>
    <col min="1543" max="1548" width="0" style="1" hidden="1" customWidth="1"/>
    <col min="1549" max="1549" width="5" style="1" customWidth="1"/>
    <col min="1550" max="1550" width="4.85546875" style="1" customWidth="1"/>
    <col min="1551" max="1579" width="0" style="1" hidden="1" customWidth="1"/>
    <col min="1580" max="1580" width="9.140625" style="1"/>
    <col min="1581" max="1581" width="10" style="1" customWidth="1"/>
    <col min="1582" max="1582" width="9.85546875" style="1" bestFit="1" customWidth="1"/>
    <col min="1583" max="1584" width="9.140625" style="1"/>
    <col min="1585" max="1585" width="17.5703125" style="1" customWidth="1"/>
    <col min="1586" max="1792" width="9.140625" style="1"/>
    <col min="1793" max="1793" width="3.7109375" style="1" customWidth="1"/>
    <col min="1794" max="1794" width="9.42578125" style="1" customWidth="1"/>
    <col min="1795" max="1795" width="0" style="1" hidden="1" customWidth="1"/>
    <col min="1796" max="1796" width="6.42578125" style="1" customWidth="1"/>
    <col min="1797" max="1797" width="17.7109375" style="1" customWidth="1"/>
    <col min="1798" max="1798" width="8.5703125" style="1" customWidth="1"/>
    <col min="1799" max="1804" width="0" style="1" hidden="1" customWidth="1"/>
    <col min="1805" max="1805" width="5" style="1" customWidth="1"/>
    <col min="1806" max="1806" width="4.85546875" style="1" customWidth="1"/>
    <col min="1807" max="1835" width="0" style="1" hidden="1" customWidth="1"/>
    <col min="1836" max="1836" width="9.140625" style="1"/>
    <col min="1837" max="1837" width="10" style="1" customWidth="1"/>
    <col min="1838" max="1838" width="9.85546875" style="1" bestFit="1" customWidth="1"/>
    <col min="1839" max="1840" width="9.140625" style="1"/>
    <col min="1841" max="1841" width="17.5703125" style="1" customWidth="1"/>
    <col min="1842" max="2048" width="9.140625" style="1"/>
    <col min="2049" max="2049" width="3.7109375" style="1" customWidth="1"/>
    <col min="2050" max="2050" width="9.42578125" style="1" customWidth="1"/>
    <col min="2051" max="2051" width="0" style="1" hidden="1" customWidth="1"/>
    <col min="2052" max="2052" width="6.42578125" style="1" customWidth="1"/>
    <col min="2053" max="2053" width="17.7109375" style="1" customWidth="1"/>
    <col min="2054" max="2054" width="8.5703125" style="1" customWidth="1"/>
    <col min="2055" max="2060" width="0" style="1" hidden="1" customWidth="1"/>
    <col min="2061" max="2061" width="5" style="1" customWidth="1"/>
    <col min="2062" max="2062" width="4.85546875" style="1" customWidth="1"/>
    <col min="2063" max="2091" width="0" style="1" hidden="1" customWidth="1"/>
    <col min="2092" max="2092" width="9.140625" style="1"/>
    <col min="2093" max="2093" width="10" style="1" customWidth="1"/>
    <col min="2094" max="2094" width="9.85546875" style="1" bestFit="1" customWidth="1"/>
    <col min="2095" max="2096" width="9.140625" style="1"/>
    <col min="2097" max="2097" width="17.5703125" style="1" customWidth="1"/>
    <col min="2098" max="2304" width="9.140625" style="1"/>
    <col min="2305" max="2305" width="3.7109375" style="1" customWidth="1"/>
    <col min="2306" max="2306" width="9.42578125" style="1" customWidth="1"/>
    <col min="2307" max="2307" width="0" style="1" hidden="1" customWidth="1"/>
    <col min="2308" max="2308" width="6.42578125" style="1" customWidth="1"/>
    <col min="2309" max="2309" width="17.7109375" style="1" customWidth="1"/>
    <col min="2310" max="2310" width="8.5703125" style="1" customWidth="1"/>
    <col min="2311" max="2316" width="0" style="1" hidden="1" customWidth="1"/>
    <col min="2317" max="2317" width="5" style="1" customWidth="1"/>
    <col min="2318" max="2318" width="4.85546875" style="1" customWidth="1"/>
    <col min="2319" max="2347" width="0" style="1" hidden="1" customWidth="1"/>
    <col min="2348" max="2348" width="9.140625" style="1"/>
    <col min="2349" max="2349" width="10" style="1" customWidth="1"/>
    <col min="2350" max="2350" width="9.85546875" style="1" bestFit="1" customWidth="1"/>
    <col min="2351" max="2352" width="9.140625" style="1"/>
    <col min="2353" max="2353" width="17.5703125" style="1" customWidth="1"/>
    <col min="2354" max="2560" width="9.140625" style="1"/>
    <col min="2561" max="2561" width="3.7109375" style="1" customWidth="1"/>
    <col min="2562" max="2562" width="9.42578125" style="1" customWidth="1"/>
    <col min="2563" max="2563" width="0" style="1" hidden="1" customWidth="1"/>
    <col min="2564" max="2564" width="6.42578125" style="1" customWidth="1"/>
    <col min="2565" max="2565" width="17.7109375" style="1" customWidth="1"/>
    <col min="2566" max="2566" width="8.5703125" style="1" customWidth="1"/>
    <col min="2567" max="2572" width="0" style="1" hidden="1" customWidth="1"/>
    <col min="2573" max="2573" width="5" style="1" customWidth="1"/>
    <col min="2574" max="2574" width="4.85546875" style="1" customWidth="1"/>
    <col min="2575" max="2603" width="0" style="1" hidden="1" customWidth="1"/>
    <col min="2604" max="2604" width="9.140625" style="1"/>
    <col min="2605" max="2605" width="10" style="1" customWidth="1"/>
    <col min="2606" max="2606" width="9.85546875" style="1" bestFit="1" customWidth="1"/>
    <col min="2607" max="2608" width="9.140625" style="1"/>
    <col min="2609" max="2609" width="17.5703125" style="1" customWidth="1"/>
    <col min="2610" max="2816" width="9.140625" style="1"/>
    <col min="2817" max="2817" width="3.7109375" style="1" customWidth="1"/>
    <col min="2818" max="2818" width="9.42578125" style="1" customWidth="1"/>
    <col min="2819" max="2819" width="0" style="1" hidden="1" customWidth="1"/>
    <col min="2820" max="2820" width="6.42578125" style="1" customWidth="1"/>
    <col min="2821" max="2821" width="17.7109375" style="1" customWidth="1"/>
    <col min="2822" max="2822" width="8.5703125" style="1" customWidth="1"/>
    <col min="2823" max="2828" width="0" style="1" hidden="1" customWidth="1"/>
    <col min="2829" max="2829" width="5" style="1" customWidth="1"/>
    <col min="2830" max="2830" width="4.85546875" style="1" customWidth="1"/>
    <col min="2831" max="2859" width="0" style="1" hidden="1" customWidth="1"/>
    <col min="2860" max="2860" width="9.140625" style="1"/>
    <col min="2861" max="2861" width="10" style="1" customWidth="1"/>
    <col min="2862" max="2862" width="9.85546875" style="1" bestFit="1" customWidth="1"/>
    <col min="2863" max="2864" width="9.140625" style="1"/>
    <col min="2865" max="2865" width="17.5703125" style="1" customWidth="1"/>
    <col min="2866" max="3072" width="9.140625" style="1"/>
    <col min="3073" max="3073" width="3.7109375" style="1" customWidth="1"/>
    <col min="3074" max="3074" width="9.42578125" style="1" customWidth="1"/>
    <col min="3075" max="3075" width="0" style="1" hidden="1" customWidth="1"/>
    <col min="3076" max="3076" width="6.42578125" style="1" customWidth="1"/>
    <col min="3077" max="3077" width="17.7109375" style="1" customWidth="1"/>
    <col min="3078" max="3078" width="8.5703125" style="1" customWidth="1"/>
    <col min="3079" max="3084" width="0" style="1" hidden="1" customWidth="1"/>
    <col min="3085" max="3085" width="5" style="1" customWidth="1"/>
    <col min="3086" max="3086" width="4.85546875" style="1" customWidth="1"/>
    <col min="3087" max="3115" width="0" style="1" hidden="1" customWidth="1"/>
    <col min="3116" max="3116" width="9.140625" style="1"/>
    <col min="3117" max="3117" width="10" style="1" customWidth="1"/>
    <col min="3118" max="3118" width="9.85546875" style="1" bestFit="1" customWidth="1"/>
    <col min="3119" max="3120" width="9.140625" style="1"/>
    <col min="3121" max="3121" width="17.5703125" style="1" customWidth="1"/>
    <col min="3122" max="3328" width="9.140625" style="1"/>
    <col min="3329" max="3329" width="3.7109375" style="1" customWidth="1"/>
    <col min="3330" max="3330" width="9.42578125" style="1" customWidth="1"/>
    <col min="3331" max="3331" width="0" style="1" hidden="1" customWidth="1"/>
    <col min="3332" max="3332" width="6.42578125" style="1" customWidth="1"/>
    <col min="3333" max="3333" width="17.7109375" style="1" customWidth="1"/>
    <col min="3334" max="3334" width="8.5703125" style="1" customWidth="1"/>
    <col min="3335" max="3340" width="0" style="1" hidden="1" customWidth="1"/>
    <col min="3341" max="3341" width="5" style="1" customWidth="1"/>
    <col min="3342" max="3342" width="4.85546875" style="1" customWidth="1"/>
    <col min="3343" max="3371" width="0" style="1" hidden="1" customWidth="1"/>
    <col min="3372" max="3372" width="9.140625" style="1"/>
    <col min="3373" max="3373" width="10" style="1" customWidth="1"/>
    <col min="3374" max="3374" width="9.85546875" style="1" bestFit="1" customWidth="1"/>
    <col min="3375" max="3376" width="9.140625" style="1"/>
    <col min="3377" max="3377" width="17.5703125" style="1" customWidth="1"/>
    <col min="3378" max="3584" width="9.140625" style="1"/>
    <col min="3585" max="3585" width="3.7109375" style="1" customWidth="1"/>
    <col min="3586" max="3586" width="9.42578125" style="1" customWidth="1"/>
    <col min="3587" max="3587" width="0" style="1" hidden="1" customWidth="1"/>
    <col min="3588" max="3588" width="6.42578125" style="1" customWidth="1"/>
    <col min="3589" max="3589" width="17.7109375" style="1" customWidth="1"/>
    <col min="3590" max="3590" width="8.5703125" style="1" customWidth="1"/>
    <col min="3591" max="3596" width="0" style="1" hidden="1" customWidth="1"/>
    <col min="3597" max="3597" width="5" style="1" customWidth="1"/>
    <col min="3598" max="3598" width="4.85546875" style="1" customWidth="1"/>
    <col min="3599" max="3627" width="0" style="1" hidden="1" customWidth="1"/>
    <col min="3628" max="3628" width="9.140625" style="1"/>
    <col min="3629" max="3629" width="10" style="1" customWidth="1"/>
    <col min="3630" max="3630" width="9.85546875" style="1" bestFit="1" customWidth="1"/>
    <col min="3631" max="3632" width="9.140625" style="1"/>
    <col min="3633" max="3633" width="17.5703125" style="1" customWidth="1"/>
    <col min="3634" max="3840" width="9.140625" style="1"/>
    <col min="3841" max="3841" width="3.7109375" style="1" customWidth="1"/>
    <col min="3842" max="3842" width="9.42578125" style="1" customWidth="1"/>
    <col min="3843" max="3843" width="0" style="1" hidden="1" customWidth="1"/>
    <col min="3844" max="3844" width="6.42578125" style="1" customWidth="1"/>
    <col min="3845" max="3845" width="17.7109375" style="1" customWidth="1"/>
    <col min="3846" max="3846" width="8.5703125" style="1" customWidth="1"/>
    <col min="3847" max="3852" width="0" style="1" hidden="1" customWidth="1"/>
    <col min="3853" max="3853" width="5" style="1" customWidth="1"/>
    <col min="3854" max="3854" width="4.85546875" style="1" customWidth="1"/>
    <col min="3855" max="3883" width="0" style="1" hidden="1" customWidth="1"/>
    <col min="3884" max="3884" width="9.140625" style="1"/>
    <col min="3885" max="3885" width="10" style="1" customWidth="1"/>
    <col min="3886" max="3886" width="9.85546875" style="1" bestFit="1" customWidth="1"/>
    <col min="3887" max="3888" width="9.140625" style="1"/>
    <col min="3889" max="3889" width="17.5703125" style="1" customWidth="1"/>
    <col min="3890" max="4096" width="9.140625" style="1"/>
    <col min="4097" max="4097" width="3.7109375" style="1" customWidth="1"/>
    <col min="4098" max="4098" width="9.42578125" style="1" customWidth="1"/>
    <col min="4099" max="4099" width="0" style="1" hidden="1" customWidth="1"/>
    <col min="4100" max="4100" width="6.42578125" style="1" customWidth="1"/>
    <col min="4101" max="4101" width="17.7109375" style="1" customWidth="1"/>
    <col min="4102" max="4102" width="8.5703125" style="1" customWidth="1"/>
    <col min="4103" max="4108" width="0" style="1" hidden="1" customWidth="1"/>
    <col min="4109" max="4109" width="5" style="1" customWidth="1"/>
    <col min="4110" max="4110" width="4.85546875" style="1" customWidth="1"/>
    <col min="4111" max="4139" width="0" style="1" hidden="1" customWidth="1"/>
    <col min="4140" max="4140" width="9.140625" style="1"/>
    <col min="4141" max="4141" width="10" style="1" customWidth="1"/>
    <col min="4142" max="4142" width="9.85546875" style="1" bestFit="1" customWidth="1"/>
    <col min="4143" max="4144" width="9.140625" style="1"/>
    <col min="4145" max="4145" width="17.5703125" style="1" customWidth="1"/>
    <col min="4146" max="4352" width="9.140625" style="1"/>
    <col min="4353" max="4353" width="3.7109375" style="1" customWidth="1"/>
    <col min="4354" max="4354" width="9.42578125" style="1" customWidth="1"/>
    <col min="4355" max="4355" width="0" style="1" hidden="1" customWidth="1"/>
    <col min="4356" max="4356" width="6.42578125" style="1" customWidth="1"/>
    <col min="4357" max="4357" width="17.7109375" style="1" customWidth="1"/>
    <col min="4358" max="4358" width="8.5703125" style="1" customWidth="1"/>
    <col min="4359" max="4364" width="0" style="1" hidden="1" customWidth="1"/>
    <col min="4365" max="4365" width="5" style="1" customWidth="1"/>
    <col min="4366" max="4366" width="4.85546875" style="1" customWidth="1"/>
    <col min="4367" max="4395" width="0" style="1" hidden="1" customWidth="1"/>
    <col min="4396" max="4396" width="9.140625" style="1"/>
    <col min="4397" max="4397" width="10" style="1" customWidth="1"/>
    <col min="4398" max="4398" width="9.85546875" style="1" bestFit="1" customWidth="1"/>
    <col min="4399" max="4400" width="9.140625" style="1"/>
    <col min="4401" max="4401" width="17.5703125" style="1" customWidth="1"/>
    <col min="4402" max="4608" width="9.140625" style="1"/>
    <col min="4609" max="4609" width="3.7109375" style="1" customWidth="1"/>
    <col min="4610" max="4610" width="9.42578125" style="1" customWidth="1"/>
    <col min="4611" max="4611" width="0" style="1" hidden="1" customWidth="1"/>
    <col min="4612" max="4612" width="6.42578125" style="1" customWidth="1"/>
    <col min="4613" max="4613" width="17.7109375" style="1" customWidth="1"/>
    <col min="4614" max="4614" width="8.5703125" style="1" customWidth="1"/>
    <col min="4615" max="4620" width="0" style="1" hidden="1" customWidth="1"/>
    <col min="4621" max="4621" width="5" style="1" customWidth="1"/>
    <col min="4622" max="4622" width="4.85546875" style="1" customWidth="1"/>
    <col min="4623" max="4651" width="0" style="1" hidden="1" customWidth="1"/>
    <col min="4652" max="4652" width="9.140625" style="1"/>
    <col min="4653" max="4653" width="10" style="1" customWidth="1"/>
    <col min="4654" max="4654" width="9.85546875" style="1" bestFit="1" customWidth="1"/>
    <col min="4655" max="4656" width="9.140625" style="1"/>
    <col min="4657" max="4657" width="17.5703125" style="1" customWidth="1"/>
    <col min="4658" max="4864" width="9.140625" style="1"/>
    <col min="4865" max="4865" width="3.7109375" style="1" customWidth="1"/>
    <col min="4866" max="4866" width="9.42578125" style="1" customWidth="1"/>
    <col min="4867" max="4867" width="0" style="1" hidden="1" customWidth="1"/>
    <col min="4868" max="4868" width="6.42578125" style="1" customWidth="1"/>
    <col min="4869" max="4869" width="17.7109375" style="1" customWidth="1"/>
    <col min="4870" max="4870" width="8.5703125" style="1" customWidth="1"/>
    <col min="4871" max="4876" width="0" style="1" hidden="1" customWidth="1"/>
    <col min="4877" max="4877" width="5" style="1" customWidth="1"/>
    <col min="4878" max="4878" width="4.85546875" style="1" customWidth="1"/>
    <col min="4879" max="4907" width="0" style="1" hidden="1" customWidth="1"/>
    <col min="4908" max="4908" width="9.140625" style="1"/>
    <col min="4909" max="4909" width="10" style="1" customWidth="1"/>
    <col min="4910" max="4910" width="9.85546875" style="1" bestFit="1" customWidth="1"/>
    <col min="4911" max="4912" width="9.140625" style="1"/>
    <col min="4913" max="4913" width="17.5703125" style="1" customWidth="1"/>
    <col min="4914" max="5120" width="9.140625" style="1"/>
    <col min="5121" max="5121" width="3.7109375" style="1" customWidth="1"/>
    <col min="5122" max="5122" width="9.42578125" style="1" customWidth="1"/>
    <col min="5123" max="5123" width="0" style="1" hidden="1" customWidth="1"/>
    <col min="5124" max="5124" width="6.42578125" style="1" customWidth="1"/>
    <col min="5125" max="5125" width="17.7109375" style="1" customWidth="1"/>
    <col min="5126" max="5126" width="8.5703125" style="1" customWidth="1"/>
    <col min="5127" max="5132" width="0" style="1" hidden="1" customWidth="1"/>
    <col min="5133" max="5133" width="5" style="1" customWidth="1"/>
    <col min="5134" max="5134" width="4.85546875" style="1" customWidth="1"/>
    <col min="5135" max="5163" width="0" style="1" hidden="1" customWidth="1"/>
    <col min="5164" max="5164" width="9.140625" style="1"/>
    <col min="5165" max="5165" width="10" style="1" customWidth="1"/>
    <col min="5166" max="5166" width="9.85546875" style="1" bestFit="1" customWidth="1"/>
    <col min="5167" max="5168" width="9.140625" style="1"/>
    <col min="5169" max="5169" width="17.5703125" style="1" customWidth="1"/>
    <col min="5170" max="5376" width="9.140625" style="1"/>
    <col min="5377" max="5377" width="3.7109375" style="1" customWidth="1"/>
    <col min="5378" max="5378" width="9.42578125" style="1" customWidth="1"/>
    <col min="5379" max="5379" width="0" style="1" hidden="1" customWidth="1"/>
    <col min="5380" max="5380" width="6.42578125" style="1" customWidth="1"/>
    <col min="5381" max="5381" width="17.7109375" style="1" customWidth="1"/>
    <col min="5382" max="5382" width="8.5703125" style="1" customWidth="1"/>
    <col min="5383" max="5388" width="0" style="1" hidden="1" customWidth="1"/>
    <col min="5389" max="5389" width="5" style="1" customWidth="1"/>
    <col min="5390" max="5390" width="4.85546875" style="1" customWidth="1"/>
    <col min="5391" max="5419" width="0" style="1" hidden="1" customWidth="1"/>
    <col min="5420" max="5420" width="9.140625" style="1"/>
    <col min="5421" max="5421" width="10" style="1" customWidth="1"/>
    <col min="5422" max="5422" width="9.85546875" style="1" bestFit="1" customWidth="1"/>
    <col min="5423" max="5424" width="9.140625" style="1"/>
    <col min="5425" max="5425" width="17.5703125" style="1" customWidth="1"/>
    <col min="5426" max="5632" width="9.140625" style="1"/>
    <col min="5633" max="5633" width="3.7109375" style="1" customWidth="1"/>
    <col min="5634" max="5634" width="9.42578125" style="1" customWidth="1"/>
    <col min="5635" max="5635" width="0" style="1" hidden="1" customWidth="1"/>
    <col min="5636" max="5636" width="6.42578125" style="1" customWidth="1"/>
    <col min="5637" max="5637" width="17.7109375" style="1" customWidth="1"/>
    <col min="5638" max="5638" width="8.5703125" style="1" customWidth="1"/>
    <col min="5639" max="5644" width="0" style="1" hidden="1" customWidth="1"/>
    <col min="5645" max="5645" width="5" style="1" customWidth="1"/>
    <col min="5646" max="5646" width="4.85546875" style="1" customWidth="1"/>
    <col min="5647" max="5675" width="0" style="1" hidden="1" customWidth="1"/>
    <col min="5676" max="5676" width="9.140625" style="1"/>
    <col min="5677" max="5677" width="10" style="1" customWidth="1"/>
    <col min="5678" max="5678" width="9.85546875" style="1" bestFit="1" customWidth="1"/>
    <col min="5679" max="5680" width="9.140625" style="1"/>
    <col min="5681" max="5681" width="17.5703125" style="1" customWidth="1"/>
    <col min="5682" max="5888" width="9.140625" style="1"/>
    <col min="5889" max="5889" width="3.7109375" style="1" customWidth="1"/>
    <col min="5890" max="5890" width="9.42578125" style="1" customWidth="1"/>
    <col min="5891" max="5891" width="0" style="1" hidden="1" customWidth="1"/>
    <col min="5892" max="5892" width="6.42578125" style="1" customWidth="1"/>
    <col min="5893" max="5893" width="17.7109375" style="1" customWidth="1"/>
    <col min="5894" max="5894" width="8.5703125" style="1" customWidth="1"/>
    <col min="5895" max="5900" width="0" style="1" hidden="1" customWidth="1"/>
    <col min="5901" max="5901" width="5" style="1" customWidth="1"/>
    <col min="5902" max="5902" width="4.85546875" style="1" customWidth="1"/>
    <col min="5903" max="5931" width="0" style="1" hidden="1" customWidth="1"/>
    <col min="5932" max="5932" width="9.140625" style="1"/>
    <col min="5933" max="5933" width="10" style="1" customWidth="1"/>
    <col min="5934" max="5934" width="9.85546875" style="1" bestFit="1" customWidth="1"/>
    <col min="5935" max="5936" width="9.140625" style="1"/>
    <col min="5937" max="5937" width="17.5703125" style="1" customWidth="1"/>
    <col min="5938" max="6144" width="9.140625" style="1"/>
    <col min="6145" max="6145" width="3.7109375" style="1" customWidth="1"/>
    <col min="6146" max="6146" width="9.42578125" style="1" customWidth="1"/>
    <col min="6147" max="6147" width="0" style="1" hidden="1" customWidth="1"/>
    <col min="6148" max="6148" width="6.42578125" style="1" customWidth="1"/>
    <col min="6149" max="6149" width="17.7109375" style="1" customWidth="1"/>
    <col min="6150" max="6150" width="8.5703125" style="1" customWidth="1"/>
    <col min="6151" max="6156" width="0" style="1" hidden="1" customWidth="1"/>
    <col min="6157" max="6157" width="5" style="1" customWidth="1"/>
    <col min="6158" max="6158" width="4.85546875" style="1" customWidth="1"/>
    <col min="6159" max="6187" width="0" style="1" hidden="1" customWidth="1"/>
    <col min="6188" max="6188" width="9.140625" style="1"/>
    <col min="6189" max="6189" width="10" style="1" customWidth="1"/>
    <col min="6190" max="6190" width="9.85546875" style="1" bestFit="1" customWidth="1"/>
    <col min="6191" max="6192" width="9.140625" style="1"/>
    <col min="6193" max="6193" width="17.5703125" style="1" customWidth="1"/>
    <col min="6194" max="6400" width="9.140625" style="1"/>
    <col min="6401" max="6401" width="3.7109375" style="1" customWidth="1"/>
    <col min="6402" max="6402" width="9.42578125" style="1" customWidth="1"/>
    <col min="6403" max="6403" width="0" style="1" hidden="1" customWidth="1"/>
    <col min="6404" max="6404" width="6.42578125" style="1" customWidth="1"/>
    <col min="6405" max="6405" width="17.7109375" style="1" customWidth="1"/>
    <col min="6406" max="6406" width="8.5703125" style="1" customWidth="1"/>
    <col min="6407" max="6412" width="0" style="1" hidden="1" customWidth="1"/>
    <col min="6413" max="6413" width="5" style="1" customWidth="1"/>
    <col min="6414" max="6414" width="4.85546875" style="1" customWidth="1"/>
    <col min="6415" max="6443" width="0" style="1" hidden="1" customWidth="1"/>
    <col min="6444" max="6444" width="9.140625" style="1"/>
    <col min="6445" max="6445" width="10" style="1" customWidth="1"/>
    <col min="6446" max="6446" width="9.85546875" style="1" bestFit="1" customWidth="1"/>
    <col min="6447" max="6448" width="9.140625" style="1"/>
    <col min="6449" max="6449" width="17.5703125" style="1" customWidth="1"/>
    <col min="6450" max="6656" width="9.140625" style="1"/>
    <col min="6657" max="6657" width="3.7109375" style="1" customWidth="1"/>
    <col min="6658" max="6658" width="9.42578125" style="1" customWidth="1"/>
    <col min="6659" max="6659" width="0" style="1" hidden="1" customWidth="1"/>
    <col min="6660" max="6660" width="6.42578125" style="1" customWidth="1"/>
    <col min="6661" max="6661" width="17.7109375" style="1" customWidth="1"/>
    <col min="6662" max="6662" width="8.5703125" style="1" customWidth="1"/>
    <col min="6663" max="6668" width="0" style="1" hidden="1" customWidth="1"/>
    <col min="6669" max="6669" width="5" style="1" customWidth="1"/>
    <col min="6670" max="6670" width="4.85546875" style="1" customWidth="1"/>
    <col min="6671" max="6699" width="0" style="1" hidden="1" customWidth="1"/>
    <col min="6700" max="6700" width="9.140625" style="1"/>
    <col min="6701" max="6701" width="10" style="1" customWidth="1"/>
    <col min="6702" max="6702" width="9.85546875" style="1" bestFit="1" customWidth="1"/>
    <col min="6703" max="6704" width="9.140625" style="1"/>
    <col min="6705" max="6705" width="17.5703125" style="1" customWidth="1"/>
    <col min="6706" max="6912" width="9.140625" style="1"/>
    <col min="6913" max="6913" width="3.7109375" style="1" customWidth="1"/>
    <col min="6914" max="6914" width="9.42578125" style="1" customWidth="1"/>
    <col min="6915" max="6915" width="0" style="1" hidden="1" customWidth="1"/>
    <col min="6916" max="6916" width="6.42578125" style="1" customWidth="1"/>
    <col min="6917" max="6917" width="17.7109375" style="1" customWidth="1"/>
    <col min="6918" max="6918" width="8.5703125" style="1" customWidth="1"/>
    <col min="6919" max="6924" width="0" style="1" hidden="1" customWidth="1"/>
    <col min="6925" max="6925" width="5" style="1" customWidth="1"/>
    <col min="6926" max="6926" width="4.85546875" style="1" customWidth="1"/>
    <col min="6927" max="6955" width="0" style="1" hidden="1" customWidth="1"/>
    <col min="6956" max="6956" width="9.140625" style="1"/>
    <col min="6957" max="6957" width="10" style="1" customWidth="1"/>
    <col min="6958" max="6958" width="9.85546875" style="1" bestFit="1" customWidth="1"/>
    <col min="6959" max="6960" width="9.140625" style="1"/>
    <col min="6961" max="6961" width="17.5703125" style="1" customWidth="1"/>
    <col min="6962" max="7168" width="9.140625" style="1"/>
    <col min="7169" max="7169" width="3.7109375" style="1" customWidth="1"/>
    <col min="7170" max="7170" width="9.42578125" style="1" customWidth="1"/>
    <col min="7171" max="7171" width="0" style="1" hidden="1" customWidth="1"/>
    <col min="7172" max="7172" width="6.42578125" style="1" customWidth="1"/>
    <col min="7173" max="7173" width="17.7109375" style="1" customWidth="1"/>
    <col min="7174" max="7174" width="8.5703125" style="1" customWidth="1"/>
    <col min="7175" max="7180" width="0" style="1" hidden="1" customWidth="1"/>
    <col min="7181" max="7181" width="5" style="1" customWidth="1"/>
    <col min="7182" max="7182" width="4.85546875" style="1" customWidth="1"/>
    <col min="7183" max="7211" width="0" style="1" hidden="1" customWidth="1"/>
    <col min="7212" max="7212" width="9.140625" style="1"/>
    <col min="7213" max="7213" width="10" style="1" customWidth="1"/>
    <col min="7214" max="7214" width="9.85546875" style="1" bestFit="1" customWidth="1"/>
    <col min="7215" max="7216" width="9.140625" style="1"/>
    <col min="7217" max="7217" width="17.5703125" style="1" customWidth="1"/>
    <col min="7218" max="7424" width="9.140625" style="1"/>
    <col min="7425" max="7425" width="3.7109375" style="1" customWidth="1"/>
    <col min="7426" max="7426" width="9.42578125" style="1" customWidth="1"/>
    <col min="7427" max="7427" width="0" style="1" hidden="1" customWidth="1"/>
    <col min="7428" max="7428" width="6.42578125" style="1" customWidth="1"/>
    <col min="7429" max="7429" width="17.7109375" style="1" customWidth="1"/>
    <col min="7430" max="7430" width="8.5703125" style="1" customWidth="1"/>
    <col min="7431" max="7436" width="0" style="1" hidden="1" customWidth="1"/>
    <col min="7437" max="7437" width="5" style="1" customWidth="1"/>
    <col min="7438" max="7438" width="4.85546875" style="1" customWidth="1"/>
    <col min="7439" max="7467" width="0" style="1" hidden="1" customWidth="1"/>
    <col min="7468" max="7468" width="9.140625" style="1"/>
    <col min="7469" max="7469" width="10" style="1" customWidth="1"/>
    <col min="7470" max="7470" width="9.85546875" style="1" bestFit="1" customWidth="1"/>
    <col min="7471" max="7472" width="9.140625" style="1"/>
    <col min="7473" max="7473" width="17.5703125" style="1" customWidth="1"/>
    <col min="7474" max="7680" width="9.140625" style="1"/>
    <col min="7681" max="7681" width="3.7109375" style="1" customWidth="1"/>
    <col min="7682" max="7682" width="9.42578125" style="1" customWidth="1"/>
    <col min="7683" max="7683" width="0" style="1" hidden="1" customWidth="1"/>
    <col min="7684" max="7684" width="6.42578125" style="1" customWidth="1"/>
    <col min="7685" max="7685" width="17.7109375" style="1" customWidth="1"/>
    <col min="7686" max="7686" width="8.5703125" style="1" customWidth="1"/>
    <col min="7687" max="7692" width="0" style="1" hidden="1" customWidth="1"/>
    <col min="7693" max="7693" width="5" style="1" customWidth="1"/>
    <col min="7694" max="7694" width="4.85546875" style="1" customWidth="1"/>
    <col min="7695" max="7723" width="0" style="1" hidden="1" customWidth="1"/>
    <col min="7724" max="7724" width="9.140625" style="1"/>
    <col min="7725" max="7725" width="10" style="1" customWidth="1"/>
    <col min="7726" max="7726" width="9.85546875" style="1" bestFit="1" customWidth="1"/>
    <col min="7727" max="7728" width="9.140625" style="1"/>
    <col min="7729" max="7729" width="17.5703125" style="1" customWidth="1"/>
    <col min="7730" max="7936" width="9.140625" style="1"/>
    <col min="7937" max="7937" width="3.7109375" style="1" customWidth="1"/>
    <col min="7938" max="7938" width="9.42578125" style="1" customWidth="1"/>
    <col min="7939" max="7939" width="0" style="1" hidden="1" customWidth="1"/>
    <col min="7940" max="7940" width="6.42578125" style="1" customWidth="1"/>
    <col min="7941" max="7941" width="17.7109375" style="1" customWidth="1"/>
    <col min="7942" max="7942" width="8.5703125" style="1" customWidth="1"/>
    <col min="7943" max="7948" width="0" style="1" hidden="1" customWidth="1"/>
    <col min="7949" max="7949" width="5" style="1" customWidth="1"/>
    <col min="7950" max="7950" width="4.85546875" style="1" customWidth="1"/>
    <col min="7951" max="7979" width="0" style="1" hidden="1" customWidth="1"/>
    <col min="7980" max="7980" width="9.140625" style="1"/>
    <col min="7981" max="7981" width="10" style="1" customWidth="1"/>
    <col min="7982" max="7982" width="9.85546875" style="1" bestFit="1" customWidth="1"/>
    <col min="7983" max="7984" width="9.140625" style="1"/>
    <col min="7985" max="7985" width="17.5703125" style="1" customWidth="1"/>
    <col min="7986" max="8192" width="9.140625" style="1"/>
    <col min="8193" max="8193" width="3.7109375" style="1" customWidth="1"/>
    <col min="8194" max="8194" width="9.42578125" style="1" customWidth="1"/>
    <col min="8195" max="8195" width="0" style="1" hidden="1" customWidth="1"/>
    <col min="8196" max="8196" width="6.42578125" style="1" customWidth="1"/>
    <col min="8197" max="8197" width="17.7109375" style="1" customWidth="1"/>
    <col min="8198" max="8198" width="8.5703125" style="1" customWidth="1"/>
    <col min="8199" max="8204" width="0" style="1" hidden="1" customWidth="1"/>
    <col min="8205" max="8205" width="5" style="1" customWidth="1"/>
    <col min="8206" max="8206" width="4.85546875" style="1" customWidth="1"/>
    <col min="8207" max="8235" width="0" style="1" hidden="1" customWidth="1"/>
    <col min="8236" max="8236" width="9.140625" style="1"/>
    <col min="8237" max="8237" width="10" style="1" customWidth="1"/>
    <col min="8238" max="8238" width="9.85546875" style="1" bestFit="1" customWidth="1"/>
    <col min="8239" max="8240" width="9.140625" style="1"/>
    <col min="8241" max="8241" width="17.5703125" style="1" customWidth="1"/>
    <col min="8242" max="8448" width="9.140625" style="1"/>
    <col min="8449" max="8449" width="3.7109375" style="1" customWidth="1"/>
    <col min="8450" max="8450" width="9.42578125" style="1" customWidth="1"/>
    <col min="8451" max="8451" width="0" style="1" hidden="1" customWidth="1"/>
    <col min="8452" max="8452" width="6.42578125" style="1" customWidth="1"/>
    <col min="8453" max="8453" width="17.7109375" style="1" customWidth="1"/>
    <col min="8454" max="8454" width="8.5703125" style="1" customWidth="1"/>
    <col min="8455" max="8460" width="0" style="1" hidden="1" customWidth="1"/>
    <col min="8461" max="8461" width="5" style="1" customWidth="1"/>
    <col min="8462" max="8462" width="4.85546875" style="1" customWidth="1"/>
    <col min="8463" max="8491" width="0" style="1" hidden="1" customWidth="1"/>
    <col min="8492" max="8492" width="9.140625" style="1"/>
    <col min="8493" max="8493" width="10" style="1" customWidth="1"/>
    <col min="8494" max="8494" width="9.85546875" style="1" bestFit="1" customWidth="1"/>
    <col min="8495" max="8496" width="9.140625" style="1"/>
    <col min="8497" max="8497" width="17.5703125" style="1" customWidth="1"/>
    <col min="8498" max="8704" width="9.140625" style="1"/>
    <col min="8705" max="8705" width="3.7109375" style="1" customWidth="1"/>
    <col min="8706" max="8706" width="9.42578125" style="1" customWidth="1"/>
    <col min="8707" max="8707" width="0" style="1" hidden="1" customWidth="1"/>
    <col min="8708" max="8708" width="6.42578125" style="1" customWidth="1"/>
    <col min="8709" max="8709" width="17.7109375" style="1" customWidth="1"/>
    <col min="8710" max="8710" width="8.5703125" style="1" customWidth="1"/>
    <col min="8711" max="8716" width="0" style="1" hidden="1" customWidth="1"/>
    <col min="8717" max="8717" width="5" style="1" customWidth="1"/>
    <col min="8718" max="8718" width="4.85546875" style="1" customWidth="1"/>
    <col min="8719" max="8747" width="0" style="1" hidden="1" customWidth="1"/>
    <col min="8748" max="8748" width="9.140625" style="1"/>
    <col min="8749" max="8749" width="10" style="1" customWidth="1"/>
    <col min="8750" max="8750" width="9.85546875" style="1" bestFit="1" customWidth="1"/>
    <col min="8751" max="8752" width="9.140625" style="1"/>
    <col min="8753" max="8753" width="17.5703125" style="1" customWidth="1"/>
    <col min="8754" max="8960" width="9.140625" style="1"/>
    <col min="8961" max="8961" width="3.7109375" style="1" customWidth="1"/>
    <col min="8962" max="8962" width="9.42578125" style="1" customWidth="1"/>
    <col min="8963" max="8963" width="0" style="1" hidden="1" customWidth="1"/>
    <col min="8964" max="8964" width="6.42578125" style="1" customWidth="1"/>
    <col min="8965" max="8965" width="17.7109375" style="1" customWidth="1"/>
    <col min="8966" max="8966" width="8.5703125" style="1" customWidth="1"/>
    <col min="8967" max="8972" width="0" style="1" hidden="1" customWidth="1"/>
    <col min="8973" max="8973" width="5" style="1" customWidth="1"/>
    <col min="8974" max="8974" width="4.85546875" style="1" customWidth="1"/>
    <col min="8975" max="9003" width="0" style="1" hidden="1" customWidth="1"/>
    <col min="9004" max="9004" width="9.140625" style="1"/>
    <col min="9005" max="9005" width="10" style="1" customWidth="1"/>
    <col min="9006" max="9006" width="9.85546875" style="1" bestFit="1" customWidth="1"/>
    <col min="9007" max="9008" width="9.140625" style="1"/>
    <col min="9009" max="9009" width="17.5703125" style="1" customWidth="1"/>
    <col min="9010" max="9216" width="9.140625" style="1"/>
    <col min="9217" max="9217" width="3.7109375" style="1" customWidth="1"/>
    <col min="9218" max="9218" width="9.42578125" style="1" customWidth="1"/>
    <col min="9219" max="9219" width="0" style="1" hidden="1" customWidth="1"/>
    <col min="9220" max="9220" width="6.42578125" style="1" customWidth="1"/>
    <col min="9221" max="9221" width="17.7109375" style="1" customWidth="1"/>
    <col min="9222" max="9222" width="8.5703125" style="1" customWidth="1"/>
    <col min="9223" max="9228" width="0" style="1" hidden="1" customWidth="1"/>
    <col min="9229" max="9229" width="5" style="1" customWidth="1"/>
    <col min="9230" max="9230" width="4.85546875" style="1" customWidth="1"/>
    <col min="9231" max="9259" width="0" style="1" hidden="1" customWidth="1"/>
    <col min="9260" max="9260" width="9.140625" style="1"/>
    <col min="9261" max="9261" width="10" style="1" customWidth="1"/>
    <col min="9262" max="9262" width="9.85546875" style="1" bestFit="1" customWidth="1"/>
    <col min="9263" max="9264" width="9.140625" style="1"/>
    <col min="9265" max="9265" width="17.5703125" style="1" customWidth="1"/>
    <col min="9266" max="9472" width="9.140625" style="1"/>
    <col min="9473" max="9473" width="3.7109375" style="1" customWidth="1"/>
    <col min="9474" max="9474" width="9.42578125" style="1" customWidth="1"/>
    <col min="9475" max="9475" width="0" style="1" hidden="1" customWidth="1"/>
    <col min="9476" max="9476" width="6.42578125" style="1" customWidth="1"/>
    <col min="9477" max="9477" width="17.7109375" style="1" customWidth="1"/>
    <col min="9478" max="9478" width="8.5703125" style="1" customWidth="1"/>
    <col min="9479" max="9484" width="0" style="1" hidden="1" customWidth="1"/>
    <col min="9485" max="9485" width="5" style="1" customWidth="1"/>
    <col min="9486" max="9486" width="4.85546875" style="1" customWidth="1"/>
    <col min="9487" max="9515" width="0" style="1" hidden="1" customWidth="1"/>
    <col min="9516" max="9516" width="9.140625" style="1"/>
    <col min="9517" max="9517" width="10" style="1" customWidth="1"/>
    <col min="9518" max="9518" width="9.85546875" style="1" bestFit="1" customWidth="1"/>
    <col min="9519" max="9520" width="9.140625" style="1"/>
    <col min="9521" max="9521" width="17.5703125" style="1" customWidth="1"/>
    <col min="9522" max="9728" width="9.140625" style="1"/>
    <col min="9729" max="9729" width="3.7109375" style="1" customWidth="1"/>
    <col min="9730" max="9730" width="9.42578125" style="1" customWidth="1"/>
    <col min="9731" max="9731" width="0" style="1" hidden="1" customWidth="1"/>
    <col min="9732" max="9732" width="6.42578125" style="1" customWidth="1"/>
    <col min="9733" max="9733" width="17.7109375" style="1" customWidth="1"/>
    <col min="9734" max="9734" width="8.5703125" style="1" customWidth="1"/>
    <col min="9735" max="9740" width="0" style="1" hidden="1" customWidth="1"/>
    <col min="9741" max="9741" width="5" style="1" customWidth="1"/>
    <col min="9742" max="9742" width="4.85546875" style="1" customWidth="1"/>
    <col min="9743" max="9771" width="0" style="1" hidden="1" customWidth="1"/>
    <col min="9772" max="9772" width="9.140625" style="1"/>
    <col min="9773" max="9773" width="10" style="1" customWidth="1"/>
    <col min="9774" max="9774" width="9.85546875" style="1" bestFit="1" customWidth="1"/>
    <col min="9775" max="9776" width="9.140625" style="1"/>
    <col min="9777" max="9777" width="17.5703125" style="1" customWidth="1"/>
    <col min="9778" max="9984" width="9.140625" style="1"/>
    <col min="9985" max="9985" width="3.7109375" style="1" customWidth="1"/>
    <col min="9986" max="9986" width="9.42578125" style="1" customWidth="1"/>
    <col min="9987" max="9987" width="0" style="1" hidden="1" customWidth="1"/>
    <col min="9988" max="9988" width="6.42578125" style="1" customWidth="1"/>
    <col min="9989" max="9989" width="17.7109375" style="1" customWidth="1"/>
    <col min="9990" max="9990" width="8.5703125" style="1" customWidth="1"/>
    <col min="9991" max="9996" width="0" style="1" hidden="1" customWidth="1"/>
    <col min="9997" max="9997" width="5" style="1" customWidth="1"/>
    <col min="9998" max="9998" width="4.85546875" style="1" customWidth="1"/>
    <col min="9999" max="10027" width="0" style="1" hidden="1" customWidth="1"/>
    <col min="10028" max="10028" width="9.140625" style="1"/>
    <col min="10029" max="10029" width="10" style="1" customWidth="1"/>
    <col min="10030" max="10030" width="9.85546875" style="1" bestFit="1" customWidth="1"/>
    <col min="10031" max="10032" width="9.140625" style="1"/>
    <col min="10033" max="10033" width="17.5703125" style="1" customWidth="1"/>
    <col min="10034" max="10240" width="9.140625" style="1"/>
    <col min="10241" max="10241" width="3.7109375" style="1" customWidth="1"/>
    <col min="10242" max="10242" width="9.42578125" style="1" customWidth="1"/>
    <col min="10243" max="10243" width="0" style="1" hidden="1" customWidth="1"/>
    <col min="10244" max="10244" width="6.42578125" style="1" customWidth="1"/>
    <col min="10245" max="10245" width="17.7109375" style="1" customWidth="1"/>
    <col min="10246" max="10246" width="8.5703125" style="1" customWidth="1"/>
    <col min="10247" max="10252" width="0" style="1" hidden="1" customWidth="1"/>
    <col min="10253" max="10253" width="5" style="1" customWidth="1"/>
    <col min="10254" max="10254" width="4.85546875" style="1" customWidth="1"/>
    <col min="10255" max="10283" width="0" style="1" hidden="1" customWidth="1"/>
    <col min="10284" max="10284" width="9.140625" style="1"/>
    <col min="10285" max="10285" width="10" style="1" customWidth="1"/>
    <col min="10286" max="10286" width="9.85546875" style="1" bestFit="1" customWidth="1"/>
    <col min="10287" max="10288" width="9.140625" style="1"/>
    <col min="10289" max="10289" width="17.5703125" style="1" customWidth="1"/>
    <col min="10290" max="10496" width="9.140625" style="1"/>
    <col min="10497" max="10497" width="3.7109375" style="1" customWidth="1"/>
    <col min="10498" max="10498" width="9.42578125" style="1" customWidth="1"/>
    <col min="10499" max="10499" width="0" style="1" hidden="1" customWidth="1"/>
    <col min="10500" max="10500" width="6.42578125" style="1" customWidth="1"/>
    <col min="10501" max="10501" width="17.7109375" style="1" customWidth="1"/>
    <col min="10502" max="10502" width="8.5703125" style="1" customWidth="1"/>
    <col min="10503" max="10508" width="0" style="1" hidden="1" customWidth="1"/>
    <col min="10509" max="10509" width="5" style="1" customWidth="1"/>
    <col min="10510" max="10510" width="4.85546875" style="1" customWidth="1"/>
    <col min="10511" max="10539" width="0" style="1" hidden="1" customWidth="1"/>
    <col min="10540" max="10540" width="9.140625" style="1"/>
    <col min="10541" max="10541" width="10" style="1" customWidth="1"/>
    <col min="10542" max="10542" width="9.85546875" style="1" bestFit="1" customWidth="1"/>
    <col min="10543" max="10544" width="9.140625" style="1"/>
    <col min="10545" max="10545" width="17.5703125" style="1" customWidth="1"/>
    <col min="10546" max="10752" width="9.140625" style="1"/>
    <col min="10753" max="10753" width="3.7109375" style="1" customWidth="1"/>
    <col min="10754" max="10754" width="9.42578125" style="1" customWidth="1"/>
    <col min="10755" max="10755" width="0" style="1" hidden="1" customWidth="1"/>
    <col min="10756" max="10756" width="6.42578125" style="1" customWidth="1"/>
    <col min="10757" max="10757" width="17.7109375" style="1" customWidth="1"/>
    <col min="10758" max="10758" width="8.5703125" style="1" customWidth="1"/>
    <col min="10759" max="10764" width="0" style="1" hidden="1" customWidth="1"/>
    <col min="10765" max="10765" width="5" style="1" customWidth="1"/>
    <col min="10766" max="10766" width="4.85546875" style="1" customWidth="1"/>
    <col min="10767" max="10795" width="0" style="1" hidden="1" customWidth="1"/>
    <col min="10796" max="10796" width="9.140625" style="1"/>
    <col min="10797" max="10797" width="10" style="1" customWidth="1"/>
    <col min="10798" max="10798" width="9.85546875" style="1" bestFit="1" customWidth="1"/>
    <col min="10799" max="10800" width="9.140625" style="1"/>
    <col min="10801" max="10801" width="17.5703125" style="1" customWidth="1"/>
    <col min="10802" max="11008" width="9.140625" style="1"/>
    <col min="11009" max="11009" width="3.7109375" style="1" customWidth="1"/>
    <col min="11010" max="11010" width="9.42578125" style="1" customWidth="1"/>
    <col min="11011" max="11011" width="0" style="1" hidden="1" customWidth="1"/>
    <col min="11012" max="11012" width="6.42578125" style="1" customWidth="1"/>
    <col min="11013" max="11013" width="17.7109375" style="1" customWidth="1"/>
    <col min="11014" max="11014" width="8.5703125" style="1" customWidth="1"/>
    <col min="11015" max="11020" width="0" style="1" hidden="1" customWidth="1"/>
    <col min="11021" max="11021" width="5" style="1" customWidth="1"/>
    <col min="11022" max="11022" width="4.85546875" style="1" customWidth="1"/>
    <col min="11023" max="11051" width="0" style="1" hidden="1" customWidth="1"/>
    <col min="11052" max="11052" width="9.140625" style="1"/>
    <col min="11053" max="11053" width="10" style="1" customWidth="1"/>
    <col min="11054" max="11054" width="9.85546875" style="1" bestFit="1" customWidth="1"/>
    <col min="11055" max="11056" width="9.140625" style="1"/>
    <col min="11057" max="11057" width="17.5703125" style="1" customWidth="1"/>
    <col min="11058" max="11264" width="9.140625" style="1"/>
    <col min="11265" max="11265" width="3.7109375" style="1" customWidth="1"/>
    <col min="11266" max="11266" width="9.42578125" style="1" customWidth="1"/>
    <col min="11267" max="11267" width="0" style="1" hidden="1" customWidth="1"/>
    <col min="11268" max="11268" width="6.42578125" style="1" customWidth="1"/>
    <col min="11269" max="11269" width="17.7109375" style="1" customWidth="1"/>
    <col min="11270" max="11270" width="8.5703125" style="1" customWidth="1"/>
    <col min="11271" max="11276" width="0" style="1" hidden="1" customWidth="1"/>
    <col min="11277" max="11277" width="5" style="1" customWidth="1"/>
    <col min="11278" max="11278" width="4.85546875" style="1" customWidth="1"/>
    <col min="11279" max="11307" width="0" style="1" hidden="1" customWidth="1"/>
    <col min="11308" max="11308" width="9.140625" style="1"/>
    <col min="11309" max="11309" width="10" style="1" customWidth="1"/>
    <col min="11310" max="11310" width="9.85546875" style="1" bestFit="1" customWidth="1"/>
    <col min="11311" max="11312" width="9.140625" style="1"/>
    <col min="11313" max="11313" width="17.5703125" style="1" customWidth="1"/>
    <col min="11314" max="11520" width="9.140625" style="1"/>
    <col min="11521" max="11521" width="3.7109375" style="1" customWidth="1"/>
    <col min="11522" max="11522" width="9.42578125" style="1" customWidth="1"/>
    <col min="11523" max="11523" width="0" style="1" hidden="1" customWidth="1"/>
    <col min="11524" max="11524" width="6.42578125" style="1" customWidth="1"/>
    <col min="11525" max="11525" width="17.7109375" style="1" customWidth="1"/>
    <col min="11526" max="11526" width="8.5703125" style="1" customWidth="1"/>
    <col min="11527" max="11532" width="0" style="1" hidden="1" customWidth="1"/>
    <col min="11533" max="11533" width="5" style="1" customWidth="1"/>
    <col min="11534" max="11534" width="4.85546875" style="1" customWidth="1"/>
    <col min="11535" max="11563" width="0" style="1" hidden="1" customWidth="1"/>
    <col min="11564" max="11564" width="9.140625" style="1"/>
    <col min="11565" max="11565" width="10" style="1" customWidth="1"/>
    <col min="11566" max="11566" width="9.85546875" style="1" bestFit="1" customWidth="1"/>
    <col min="11567" max="11568" width="9.140625" style="1"/>
    <col min="11569" max="11569" width="17.5703125" style="1" customWidth="1"/>
    <col min="11570" max="11776" width="9.140625" style="1"/>
    <col min="11777" max="11777" width="3.7109375" style="1" customWidth="1"/>
    <col min="11778" max="11778" width="9.42578125" style="1" customWidth="1"/>
    <col min="11779" max="11779" width="0" style="1" hidden="1" customWidth="1"/>
    <col min="11780" max="11780" width="6.42578125" style="1" customWidth="1"/>
    <col min="11781" max="11781" width="17.7109375" style="1" customWidth="1"/>
    <col min="11782" max="11782" width="8.5703125" style="1" customWidth="1"/>
    <col min="11783" max="11788" width="0" style="1" hidden="1" customWidth="1"/>
    <col min="11789" max="11789" width="5" style="1" customWidth="1"/>
    <col min="11790" max="11790" width="4.85546875" style="1" customWidth="1"/>
    <col min="11791" max="11819" width="0" style="1" hidden="1" customWidth="1"/>
    <col min="11820" max="11820" width="9.140625" style="1"/>
    <col min="11821" max="11821" width="10" style="1" customWidth="1"/>
    <col min="11822" max="11822" width="9.85546875" style="1" bestFit="1" customWidth="1"/>
    <col min="11823" max="11824" width="9.140625" style="1"/>
    <col min="11825" max="11825" width="17.5703125" style="1" customWidth="1"/>
    <col min="11826" max="12032" width="9.140625" style="1"/>
    <col min="12033" max="12033" width="3.7109375" style="1" customWidth="1"/>
    <col min="12034" max="12034" width="9.42578125" style="1" customWidth="1"/>
    <col min="12035" max="12035" width="0" style="1" hidden="1" customWidth="1"/>
    <col min="12036" max="12036" width="6.42578125" style="1" customWidth="1"/>
    <col min="12037" max="12037" width="17.7109375" style="1" customWidth="1"/>
    <col min="12038" max="12038" width="8.5703125" style="1" customWidth="1"/>
    <col min="12039" max="12044" width="0" style="1" hidden="1" customWidth="1"/>
    <col min="12045" max="12045" width="5" style="1" customWidth="1"/>
    <col min="12046" max="12046" width="4.85546875" style="1" customWidth="1"/>
    <col min="12047" max="12075" width="0" style="1" hidden="1" customWidth="1"/>
    <col min="12076" max="12076" width="9.140625" style="1"/>
    <col min="12077" max="12077" width="10" style="1" customWidth="1"/>
    <col min="12078" max="12078" width="9.85546875" style="1" bestFit="1" customWidth="1"/>
    <col min="12079" max="12080" width="9.140625" style="1"/>
    <col min="12081" max="12081" width="17.5703125" style="1" customWidth="1"/>
    <col min="12082" max="12288" width="9.140625" style="1"/>
    <col min="12289" max="12289" width="3.7109375" style="1" customWidth="1"/>
    <col min="12290" max="12290" width="9.42578125" style="1" customWidth="1"/>
    <col min="12291" max="12291" width="0" style="1" hidden="1" customWidth="1"/>
    <col min="12292" max="12292" width="6.42578125" style="1" customWidth="1"/>
    <col min="12293" max="12293" width="17.7109375" style="1" customWidth="1"/>
    <col min="12294" max="12294" width="8.5703125" style="1" customWidth="1"/>
    <col min="12295" max="12300" width="0" style="1" hidden="1" customWidth="1"/>
    <col min="12301" max="12301" width="5" style="1" customWidth="1"/>
    <col min="12302" max="12302" width="4.85546875" style="1" customWidth="1"/>
    <col min="12303" max="12331" width="0" style="1" hidden="1" customWidth="1"/>
    <col min="12332" max="12332" width="9.140625" style="1"/>
    <col min="12333" max="12333" width="10" style="1" customWidth="1"/>
    <col min="12334" max="12334" width="9.85546875" style="1" bestFit="1" customWidth="1"/>
    <col min="12335" max="12336" width="9.140625" style="1"/>
    <col min="12337" max="12337" width="17.5703125" style="1" customWidth="1"/>
    <col min="12338" max="12544" width="9.140625" style="1"/>
    <col min="12545" max="12545" width="3.7109375" style="1" customWidth="1"/>
    <col min="12546" max="12546" width="9.42578125" style="1" customWidth="1"/>
    <col min="12547" max="12547" width="0" style="1" hidden="1" customWidth="1"/>
    <col min="12548" max="12548" width="6.42578125" style="1" customWidth="1"/>
    <col min="12549" max="12549" width="17.7109375" style="1" customWidth="1"/>
    <col min="12550" max="12550" width="8.5703125" style="1" customWidth="1"/>
    <col min="12551" max="12556" width="0" style="1" hidden="1" customWidth="1"/>
    <col min="12557" max="12557" width="5" style="1" customWidth="1"/>
    <col min="12558" max="12558" width="4.85546875" style="1" customWidth="1"/>
    <col min="12559" max="12587" width="0" style="1" hidden="1" customWidth="1"/>
    <col min="12588" max="12588" width="9.140625" style="1"/>
    <col min="12589" max="12589" width="10" style="1" customWidth="1"/>
    <col min="12590" max="12590" width="9.85546875" style="1" bestFit="1" customWidth="1"/>
    <col min="12591" max="12592" width="9.140625" style="1"/>
    <col min="12593" max="12593" width="17.5703125" style="1" customWidth="1"/>
    <col min="12594" max="12800" width="9.140625" style="1"/>
    <col min="12801" max="12801" width="3.7109375" style="1" customWidth="1"/>
    <col min="12802" max="12802" width="9.42578125" style="1" customWidth="1"/>
    <col min="12803" max="12803" width="0" style="1" hidden="1" customWidth="1"/>
    <col min="12804" max="12804" width="6.42578125" style="1" customWidth="1"/>
    <col min="12805" max="12805" width="17.7109375" style="1" customWidth="1"/>
    <col min="12806" max="12806" width="8.5703125" style="1" customWidth="1"/>
    <col min="12807" max="12812" width="0" style="1" hidden="1" customWidth="1"/>
    <col min="12813" max="12813" width="5" style="1" customWidth="1"/>
    <col min="12814" max="12814" width="4.85546875" style="1" customWidth="1"/>
    <col min="12815" max="12843" width="0" style="1" hidden="1" customWidth="1"/>
    <col min="12844" max="12844" width="9.140625" style="1"/>
    <col min="12845" max="12845" width="10" style="1" customWidth="1"/>
    <col min="12846" max="12846" width="9.85546875" style="1" bestFit="1" customWidth="1"/>
    <col min="12847" max="12848" width="9.140625" style="1"/>
    <col min="12849" max="12849" width="17.5703125" style="1" customWidth="1"/>
    <col min="12850" max="13056" width="9.140625" style="1"/>
    <col min="13057" max="13057" width="3.7109375" style="1" customWidth="1"/>
    <col min="13058" max="13058" width="9.42578125" style="1" customWidth="1"/>
    <col min="13059" max="13059" width="0" style="1" hidden="1" customWidth="1"/>
    <col min="13060" max="13060" width="6.42578125" style="1" customWidth="1"/>
    <col min="13061" max="13061" width="17.7109375" style="1" customWidth="1"/>
    <col min="13062" max="13062" width="8.5703125" style="1" customWidth="1"/>
    <col min="13063" max="13068" width="0" style="1" hidden="1" customWidth="1"/>
    <col min="13069" max="13069" width="5" style="1" customWidth="1"/>
    <col min="13070" max="13070" width="4.85546875" style="1" customWidth="1"/>
    <col min="13071" max="13099" width="0" style="1" hidden="1" customWidth="1"/>
    <col min="13100" max="13100" width="9.140625" style="1"/>
    <col min="13101" max="13101" width="10" style="1" customWidth="1"/>
    <col min="13102" max="13102" width="9.85546875" style="1" bestFit="1" customWidth="1"/>
    <col min="13103" max="13104" width="9.140625" style="1"/>
    <col min="13105" max="13105" width="17.5703125" style="1" customWidth="1"/>
    <col min="13106" max="13312" width="9.140625" style="1"/>
    <col min="13313" max="13313" width="3.7109375" style="1" customWidth="1"/>
    <col min="13314" max="13314" width="9.42578125" style="1" customWidth="1"/>
    <col min="13315" max="13315" width="0" style="1" hidden="1" customWidth="1"/>
    <col min="13316" max="13316" width="6.42578125" style="1" customWidth="1"/>
    <col min="13317" max="13317" width="17.7109375" style="1" customWidth="1"/>
    <col min="13318" max="13318" width="8.5703125" style="1" customWidth="1"/>
    <col min="13319" max="13324" width="0" style="1" hidden="1" customWidth="1"/>
    <col min="13325" max="13325" width="5" style="1" customWidth="1"/>
    <col min="13326" max="13326" width="4.85546875" style="1" customWidth="1"/>
    <col min="13327" max="13355" width="0" style="1" hidden="1" customWidth="1"/>
    <col min="13356" max="13356" width="9.140625" style="1"/>
    <col min="13357" max="13357" width="10" style="1" customWidth="1"/>
    <col min="13358" max="13358" width="9.85546875" style="1" bestFit="1" customWidth="1"/>
    <col min="13359" max="13360" width="9.140625" style="1"/>
    <col min="13361" max="13361" width="17.5703125" style="1" customWidth="1"/>
    <col min="13362" max="13568" width="9.140625" style="1"/>
    <col min="13569" max="13569" width="3.7109375" style="1" customWidth="1"/>
    <col min="13570" max="13570" width="9.42578125" style="1" customWidth="1"/>
    <col min="13571" max="13571" width="0" style="1" hidden="1" customWidth="1"/>
    <col min="13572" max="13572" width="6.42578125" style="1" customWidth="1"/>
    <col min="13573" max="13573" width="17.7109375" style="1" customWidth="1"/>
    <col min="13574" max="13574" width="8.5703125" style="1" customWidth="1"/>
    <col min="13575" max="13580" width="0" style="1" hidden="1" customWidth="1"/>
    <col min="13581" max="13581" width="5" style="1" customWidth="1"/>
    <col min="13582" max="13582" width="4.85546875" style="1" customWidth="1"/>
    <col min="13583" max="13611" width="0" style="1" hidden="1" customWidth="1"/>
    <col min="13612" max="13612" width="9.140625" style="1"/>
    <col min="13613" max="13613" width="10" style="1" customWidth="1"/>
    <col min="13614" max="13614" width="9.85546875" style="1" bestFit="1" customWidth="1"/>
    <col min="13615" max="13616" width="9.140625" style="1"/>
    <col min="13617" max="13617" width="17.5703125" style="1" customWidth="1"/>
    <col min="13618" max="13824" width="9.140625" style="1"/>
    <col min="13825" max="13825" width="3.7109375" style="1" customWidth="1"/>
    <col min="13826" max="13826" width="9.42578125" style="1" customWidth="1"/>
    <col min="13827" max="13827" width="0" style="1" hidden="1" customWidth="1"/>
    <col min="13828" max="13828" width="6.42578125" style="1" customWidth="1"/>
    <col min="13829" max="13829" width="17.7109375" style="1" customWidth="1"/>
    <col min="13830" max="13830" width="8.5703125" style="1" customWidth="1"/>
    <col min="13831" max="13836" width="0" style="1" hidden="1" customWidth="1"/>
    <col min="13837" max="13837" width="5" style="1" customWidth="1"/>
    <col min="13838" max="13838" width="4.85546875" style="1" customWidth="1"/>
    <col min="13839" max="13867" width="0" style="1" hidden="1" customWidth="1"/>
    <col min="13868" max="13868" width="9.140625" style="1"/>
    <col min="13869" max="13869" width="10" style="1" customWidth="1"/>
    <col min="13870" max="13870" width="9.85546875" style="1" bestFit="1" customWidth="1"/>
    <col min="13871" max="13872" width="9.140625" style="1"/>
    <col min="13873" max="13873" width="17.5703125" style="1" customWidth="1"/>
    <col min="13874" max="14080" width="9.140625" style="1"/>
    <col min="14081" max="14081" width="3.7109375" style="1" customWidth="1"/>
    <col min="14082" max="14082" width="9.42578125" style="1" customWidth="1"/>
    <col min="14083" max="14083" width="0" style="1" hidden="1" customWidth="1"/>
    <col min="14084" max="14084" width="6.42578125" style="1" customWidth="1"/>
    <col min="14085" max="14085" width="17.7109375" style="1" customWidth="1"/>
    <col min="14086" max="14086" width="8.5703125" style="1" customWidth="1"/>
    <col min="14087" max="14092" width="0" style="1" hidden="1" customWidth="1"/>
    <col min="14093" max="14093" width="5" style="1" customWidth="1"/>
    <col min="14094" max="14094" width="4.85546875" style="1" customWidth="1"/>
    <col min="14095" max="14123" width="0" style="1" hidden="1" customWidth="1"/>
    <col min="14124" max="14124" width="9.140625" style="1"/>
    <col min="14125" max="14125" width="10" style="1" customWidth="1"/>
    <col min="14126" max="14126" width="9.85546875" style="1" bestFit="1" customWidth="1"/>
    <col min="14127" max="14128" width="9.140625" style="1"/>
    <col min="14129" max="14129" width="17.5703125" style="1" customWidth="1"/>
    <col min="14130" max="14336" width="9.140625" style="1"/>
    <col min="14337" max="14337" width="3.7109375" style="1" customWidth="1"/>
    <col min="14338" max="14338" width="9.42578125" style="1" customWidth="1"/>
    <col min="14339" max="14339" width="0" style="1" hidden="1" customWidth="1"/>
    <col min="14340" max="14340" width="6.42578125" style="1" customWidth="1"/>
    <col min="14341" max="14341" width="17.7109375" style="1" customWidth="1"/>
    <col min="14342" max="14342" width="8.5703125" style="1" customWidth="1"/>
    <col min="14343" max="14348" width="0" style="1" hidden="1" customWidth="1"/>
    <col min="14349" max="14349" width="5" style="1" customWidth="1"/>
    <col min="14350" max="14350" width="4.85546875" style="1" customWidth="1"/>
    <col min="14351" max="14379" width="0" style="1" hidden="1" customWidth="1"/>
    <col min="14380" max="14380" width="9.140625" style="1"/>
    <col min="14381" max="14381" width="10" style="1" customWidth="1"/>
    <col min="14382" max="14382" width="9.85546875" style="1" bestFit="1" customWidth="1"/>
    <col min="14383" max="14384" width="9.140625" style="1"/>
    <col min="14385" max="14385" width="17.5703125" style="1" customWidth="1"/>
    <col min="14386" max="14592" width="9.140625" style="1"/>
    <col min="14593" max="14593" width="3.7109375" style="1" customWidth="1"/>
    <col min="14594" max="14594" width="9.42578125" style="1" customWidth="1"/>
    <col min="14595" max="14595" width="0" style="1" hidden="1" customWidth="1"/>
    <col min="14596" max="14596" width="6.42578125" style="1" customWidth="1"/>
    <col min="14597" max="14597" width="17.7109375" style="1" customWidth="1"/>
    <col min="14598" max="14598" width="8.5703125" style="1" customWidth="1"/>
    <col min="14599" max="14604" width="0" style="1" hidden="1" customWidth="1"/>
    <col min="14605" max="14605" width="5" style="1" customWidth="1"/>
    <col min="14606" max="14606" width="4.85546875" style="1" customWidth="1"/>
    <col min="14607" max="14635" width="0" style="1" hidden="1" customWidth="1"/>
    <col min="14636" max="14636" width="9.140625" style="1"/>
    <col min="14637" max="14637" width="10" style="1" customWidth="1"/>
    <col min="14638" max="14638" width="9.85546875" style="1" bestFit="1" customWidth="1"/>
    <col min="14639" max="14640" width="9.140625" style="1"/>
    <col min="14641" max="14641" width="17.5703125" style="1" customWidth="1"/>
    <col min="14642" max="14848" width="9.140625" style="1"/>
    <col min="14849" max="14849" width="3.7109375" style="1" customWidth="1"/>
    <col min="14850" max="14850" width="9.42578125" style="1" customWidth="1"/>
    <col min="14851" max="14851" width="0" style="1" hidden="1" customWidth="1"/>
    <col min="14852" max="14852" width="6.42578125" style="1" customWidth="1"/>
    <col min="14853" max="14853" width="17.7109375" style="1" customWidth="1"/>
    <col min="14854" max="14854" width="8.5703125" style="1" customWidth="1"/>
    <col min="14855" max="14860" width="0" style="1" hidden="1" customWidth="1"/>
    <col min="14861" max="14861" width="5" style="1" customWidth="1"/>
    <col min="14862" max="14862" width="4.85546875" style="1" customWidth="1"/>
    <col min="14863" max="14891" width="0" style="1" hidden="1" customWidth="1"/>
    <col min="14892" max="14892" width="9.140625" style="1"/>
    <col min="14893" max="14893" width="10" style="1" customWidth="1"/>
    <col min="14894" max="14894" width="9.85546875" style="1" bestFit="1" customWidth="1"/>
    <col min="14895" max="14896" width="9.140625" style="1"/>
    <col min="14897" max="14897" width="17.5703125" style="1" customWidth="1"/>
    <col min="14898" max="15104" width="9.140625" style="1"/>
    <col min="15105" max="15105" width="3.7109375" style="1" customWidth="1"/>
    <col min="15106" max="15106" width="9.42578125" style="1" customWidth="1"/>
    <col min="15107" max="15107" width="0" style="1" hidden="1" customWidth="1"/>
    <col min="15108" max="15108" width="6.42578125" style="1" customWidth="1"/>
    <col min="15109" max="15109" width="17.7109375" style="1" customWidth="1"/>
    <col min="15110" max="15110" width="8.5703125" style="1" customWidth="1"/>
    <col min="15111" max="15116" width="0" style="1" hidden="1" customWidth="1"/>
    <col min="15117" max="15117" width="5" style="1" customWidth="1"/>
    <col min="15118" max="15118" width="4.85546875" style="1" customWidth="1"/>
    <col min="15119" max="15147" width="0" style="1" hidden="1" customWidth="1"/>
    <col min="15148" max="15148" width="9.140625" style="1"/>
    <col min="15149" max="15149" width="10" style="1" customWidth="1"/>
    <col min="15150" max="15150" width="9.85546875" style="1" bestFit="1" customWidth="1"/>
    <col min="15151" max="15152" width="9.140625" style="1"/>
    <col min="15153" max="15153" width="17.5703125" style="1" customWidth="1"/>
    <col min="15154" max="15360" width="9.140625" style="1"/>
    <col min="15361" max="15361" width="3.7109375" style="1" customWidth="1"/>
    <col min="15362" max="15362" width="9.42578125" style="1" customWidth="1"/>
    <col min="15363" max="15363" width="0" style="1" hidden="1" customWidth="1"/>
    <col min="15364" max="15364" width="6.42578125" style="1" customWidth="1"/>
    <col min="15365" max="15365" width="17.7109375" style="1" customWidth="1"/>
    <col min="15366" max="15366" width="8.5703125" style="1" customWidth="1"/>
    <col min="15367" max="15372" width="0" style="1" hidden="1" customWidth="1"/>
    <col min="15373" max="15373" width="5" style="1" customWidth="1"/>
    <col min="15374" max="15374" width="4.85546875" style="1" customWidth="1"/>
    <col min="15375" max="15403" width="0" style="1" hidden="1" customWidth="1"/>
    <col min="15404" max="15404" width="9.140625" style="1"/>
    <col min="15405" max="15405" width="10" style="1" customWidth="1"/>
    <col min="15406" max="15406" width="9.85546875" style="1" bestFit="1" customWidth="1"/>
    <col min="15407" max="15408" width="9.140625" style="1"/>
    <col min="15409" max="15409" width="17.5703125" style="1" customWidth="1"/>
    <col min="15410" max="15616" width="9.140625" style="1"/>
    <col min="15617" max="15617" width="3.7109375" style="1" customWidth="1"/>
    <col min="15618" max="15618" width="9.42578125" style="1" customWidth="1"/>
    <col min="15619" max="15619" width="0" style="1" hidden="1" customWidth="1"/>
    <col min="15620" max="15620" width="6.42578125" style="1" customWidth="1"/>
    <col min="15621" max="15621" width="17.7109375" style="1" customWidth="1"/>
    <col min="15622" max="15622" width="8.5703125" style="1" customWidth="1"/>
    <col min="15623" max="15628" width="0" style="1" hidden="1" customWidth="1"/>
    <col min="15629" max="15629" width="5" style="1" customWidth="1"/>
    <col min="15630" max="15630" width="4.85546875" style="1" customWidth="1"/>
    <col min="15631" max="15659" width="0" style="1" hidden="1" customWidth="1"/>
    <col min="15660" max="15660" width="9.140625" style="1"/>
    <col min="15661" max="15661" width="10" style="1" customWidth="1"/>
    <col min="15662" max="15662" width="9.85546875" style="1" bestFit="1" customWidth="1"/>
    <col min="15663" max="15664" width="9.140625" style="1"/>
    <col min="15665" max="15665" width="17.5703125" style="1" customWidth="1"/>
    <col min="15666" max="15872" width="9.140625" style="1"/>
    <col min="15873" max="15873" width="3.7109375" style="1" customWidth="1"/>
    <col min="15874" max="15874" width="9.42578125" style="1" customWidth="1"/>
    <col min="15875" max="15875" width="0" style="1" hidden="1" customWidth="1"/>
    <col min="15876" max="15876" width="6.42578125" style="1" customWidth="1"/>
    <col min="15877" max="15877" width="17.7109375" style="1" customWidth="1"/>
    <col min="15878" max="15878" width="8.5703125" style="1" customWidth="1"/>
    <col min="15879" max="15884" width="0" style="1" hidden="1" customWidth="1"/>
    <col min="15885" max="15885" width="5" style="1" customWidth="1"/>
    <col min="15886" max="15886" width="4.85546875" style="1" customWidth="1"/>
    <col min="15887" max="15915" width="0" style="1" hidden="1" customWidth="1"/>
    <col min="15916" max="15916" width="9.140625" style="1"/>
    <col min="15917" max="15917" width="10" style="1" customWidth="1"/>
    <col min="15918" max="15918" width="9.85546875" style="1" bestFit="1" customWidth="1"/>
    <col min="15919" max="15920" width="9.140625" style="1"/>
    <col min="15921" max="15921" width="17.5703125" style="1" customWidth="1"/>
    <col min="15922" max="16128" width="9.140625" style="1"/>
    <col min="16129" max="16129" width="3.7109375" style="1" customWidth="1"/>
    <col min="16130" max="16130" width="9.42578125" style="1" customWidth="1"/>
    <col min="16131" max="16131" width="0" style="1" hidden="1" customWidth="1"/>
    <col min="16132" max="16132" width="6.42578125" style="1" customWidth="1"/>
    <col min="16133" max="16133" width="17.7109375" style="1" customWidth="1"/>
    <col min="16134" max="16134" width="8.5703125" style="1" customWidth="1"/>
    <col min="16135" max="16140" width="0" style="1" hidden="1" customWidth="1"/>
    <col min="16141" max="16141" width="5" style="1" customWidth="1"/>
    <col min="16142" max="16142" width="4.85546875" style="1" customWidth="1"/>
    <col min="16143" max="16171" width="0" style="1" hidden="1" customWidth="1"/>
    <col min="16172" max="16172" width="9.140625" style="1"/>
    <col min="16173" max="16173" width="10" style="1" customWidth="1"/>
    <col min="16174" max="16174" width="9.85546875" style="1" bestFit="1" customWidth="1"/>
    <col min="16175" max="16176" width="9.140625" style="1"/>
    <col min="16177" max="16177" width="17.5703125" style="1" customWidth="1"/>
    <col min="16178" max="16384" width="9.140625" style="1"/>
  </cols>
  <sheetData>
    <row r="1" spans="1:49" x14ac:dyDescent="0.2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49" x14ac:dyDescent="0.2"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49" ht="12.75" customHeight="1" x14ac:dyDescent="0.2">
      <c r="A3" s="7"/>
      <c r="B3" s="8"/>
      <c r="C3" s="8"/>
      <c r="D3" s="9" t="s">
        <v>1</v>
      </c>
      <c r="E3" s="9"/>
      <c r="F3" s="9"/>
      <c r="G3" s="9"/>
      <c r="H3" s="9"/>
      <c r="I3" s="9"/>
      <c r="J3" s="9"/>
      <c r="K3" s="9"/>
      <c r="L3" s="9"/>
      <c r="M3" s="9"/>
      <c r="AV3" s="1" t="s">
        <v>2</v>
      </c>
    </row>
    <row r="4" spans="1:49" hidden="1" x14ac:dyDescent="0.2">
      <c r="A4" s="10"/>
      <c r="B4" s="10"/>
      <c r="C4" s="10"/>
    </row>
    <row r="5" spans="1:49" x14ac:dyDescent="0.2">
      <c r="A5" s="10"/>
      <c r="B5" s="10" t="s">
        <v>3</v>
      </c>
      <c r="C5" s="10"/>
      <c r="E5" s="1" t="s">
        <v>4</v>
      </c>
      <c r="AV5" s="1" t="s">
        <v>5</v>
      </c>
      <c r="AW5" s="3">
        <v>1111650000549</v>
      </c>
    </row>
    <row r="6" spans="1:49" ht="17.25" customHeight="1" x14ac:dyDescent="0.2">
      <c r="C6" s="14"/>
      <c r="D6" s="15" t="s">
        <v>6</v>
      </c>
      <c r="E6" s="15"/>
      <c r="F6" s="15"/>
      <c r="G6" s="15"/>
      <c r="H6" s="15"/>
      <c r="I6" s="15"/>
      <c r="J6" s="15"/>
      <c r="K6" s="15"/>
      <c r="L6" s="15"/>
      <c r="M6" s="1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V6" s="1" t="s">
        <v>7</v>
      </c>
      <c r="AW6" s="3">
        <v>1650218214</v>
      </c>
    </row>
    <row r="7" spans="1:49" s="38" customFormat="1" ht="21.75" customHeight="1" x14ac:dyDescent="0.2">
      <c r="A7" s="16" t="s">
        <v>8</v>
      </c>
      <c r="B7" s="17" t="s">
        <v>9</v>
      </c>
      <c r="C7" s="18" t="s">
        <v>10</v>
      </c>
      <c r="D7" s="19" t="s">
        <v>11</v>
      </c>
      <c r="E7" s="17" t="s">
        <v>12</v>
      </c>
      <c r="F7" s="20" t="s">
        <v>13</v>
      </c>
      <c r="G7" s="21" t="s">
        <v>14</v>
      </c>
      <c r="H7" s="22" t="s">
        <v>15</v>
      </c>
      <c r="I7" s="23"/>
      <c r="J7" s="24"/>
      <c r="K7" s="25" t="s">
        <v>16</v>
      </c>
      <c r="L7" s="21" t="s">
        <v>17</v>
      </c>
      <c r="M7" s="26" t="s">
        <v>18</v>
      </c>
      <c r="N7" s="27"/>
      <c r="O7" s="28" t="s">
        <v>19</v>
      </c>
      <c r="P7" s="20" t="s">
        <v>20</v>
      </c>
      <c r="Q7" s="20" t="s">
        <v>21</v>
      </c>
      <c r="R7" s="20" t="s">
        <v>22</v>
      </c>
      <c r="S7" s="20" t="s">
        <v>23</v>
      </c>
      <c r="T7" s="20" t="s">
        <v>24</v>
      </c>
      <c r="U7" s="29" t="s">
        <v>25</v>
      </c>
      <c r="V7" s="30"/>
      <c r="W7" s="30"/>
      <c r="X7" s="31" t="s">
        <v>25</v>
      </c>
      <c r="Y7" s="32"/>
      <c r="Z7" s="32"/>
      <c r="AA7" s="32"/>
      <c r="AB7" s="32"/>
      <c r="AC7" s="33" t="s">
        <v>26</v>
      </c>
      <c r="AD7" s="34"/>
      <c r="AE7" s="34"/>
      <c r="AF7" s="35"/>
      <c r="AG7" s="33" t="s">
        <v>27</v>
      </c>
      <c r="AH7" s="34"/>
      <c r="AI7" s="34"/>
      <c r="AJ7" s="35"/>
      <c r="AK7" s="36" t="s">
        <v>28</v>
      </c>
      <c r="AL7" s="37"/>
      <c r="AM7" s="37"/>
      <c r="AP7" s="38" t="s">
        <v>29</v>
      </c>
      <c r="AQ7" s="39" t="s">
        <v>30</v>
      </c>
      <c r="AR7" s="40" t="s">
        <v>31</v>
      </c>
      <c r="AS7" s="40" t="s">
        <v>32</v>
      </c>
      <c r="AT7" s="40" t="s">
        <v>33</v>
      </c>
      <c r="AU7" s="41" t="s">
        <v>34</v>
      </c>
      <c r="AV7" s="38" t="s">
        <v>35</v>
      </c>
      <c r="AW7" s="42" t="s">
        <v>36</v>
      </c>
    </row>
    <row r="8" spans="1:49" s="38" customFormat="1" ht="36.75" customHeight="1" x14ac:dyDescent="0.2">
      <c r="A8" s="16"/>
      <c r="B8" s="43"/>
      <c r="C8" s="44"/>
      <c r="D8" s="45"/>
      <c r="E8" s="46"/>
      <c r="F8" s="47"/>
      <c r="G8" s="48"/>
      <c r="H8" s="49" t="s">
        <v>37</v>
      </c>
      <c r="I8" s="50" t="s">
        <v>38</v>
      </c>
      <c r="J8" s="51" t="s">
        <v>39</v>
      </c>
      <c r="K8" s="52"/>
      <c r="L8" s="48"/>
      <c r="M8" s="53" t="s">
        <v>40</v>
      </c>
      <c r="N8" s="53" t="s">
        <v>41</v>
      </c>
      <c r="O8" s="54"/>
      <c r="P8" s="47"/>
      <c r="Q8" s="47"/>
      <c r="R8" s="47"/>
      <c r="S8" s="47"/>
      <c r="T8" s="47"/>
      <c r="U8" s="55" t="s">
        <v>42</v>
      </c>
      <c r="V8" s="55" t="s">
        <v>43</v>
      </c>
      <c r="W8" s="55" t="s">
        <v>44</v>
      </c>
      <c r="X8" s="56" t="s">
        <v>45</v>
      </c>
      <c r="Y8" s="56" t="s">
        <v>46</v>
      </c>
      <c r="Z8" s="56" t="s">
        <v>47</v>
      </c>
      <c r="AA8" s="57" t="s">
        <v>48</v>
      </c>
      <c r="AB8" s="56" t="s">
        <v>49</v>
      </c>
      <c r="AC8" s="58" t="s">
        <v>50</v>
      </c>
      <c r="AD8" s="58" t="s">
        <v>51</v>
      </c>
      <c r="AE8" s="58" t="s">
        <v>52</v>
      </c>
      <c r="AF8" s="58" t="s">
        <v>47</v>
      </c>
      <c r="AG8" s="59" t="s">
        <v>53</v>
      </c>
      <c r="AH8" s="58" t="s">
        <v>54</v>
      </c>
      <c r="AI8" s="58" t="s">
        <v>55</v>
      </c>
      <c r="AJ8" s="60" t="s">
        <v>47</v>
      </c>
      <c r="AK8" s="36"/>
      <c r="AL8" s="61" t="s">
        <v>56</v>
      </c>
      <c r="AM8" s="62" t="s">
        <v>57</v>
      </c>
      <c r="AQ8" s="39"/>
      <c r="AR8" s="63"/>
      <c r="AS8" s="63"/>
      <c r="AT8" s="63"/>
      <c r="AU8" s="64"/>
      <c r="AV8" s="38" t="s">
        <v>58</v>
      </c>
      <c r="AW8" s="42" t="s">
        <v>59</v>
      </c>
    </row>
    <row r="9" spans="1:49" ht="12" customHeight="1" x14ac:dyDescent="0.2">
      <c r="A9" s="65">
        <v>1</v>
      </c>
      <c r="B9" s="65" t="s">
        <v>60</v>
      </c>
      <c r="C9" s="65" t="s">
        <v>61</v>
      </c>
      <c r="D9" s="66" t="s">
        <v>62</v>
      </c>
      <c r="E9" s="67" t="s">
        <v>63</v>
      </c>
      <c r="F9" s="68">
        <v>1976</v>
      </c>
      <c r="G9" s="69">
        <v>16</v>
      </c>
      <c r="H9" s="70">
        <v>9480</v>
      </c>
      <c r="I9" s="70">
        <v>8001.8</v>
      </c>
      <c r="J9" s="68">
        <v>4849.5</v>
      </c>
      <c r="K9" s="71">
        <v>127</v>
      </c>
      <c r="L9" s="69">
        <v>2</v>
      </c>
      <c r="M9" s="69">
        <v>2</v>
      </c>
      <c r="N9" s="69">
        <v>2</v>
      </c>
      <c r="O9" s="69">
        <v>2</v>
      </c>
      <c r="P9" s="70">
        <v>8001.8</v>
      </c>
      <c r="Q9" s="72">
        <v>713.7</v>
      </c>
      <c r="R9" s="72">
        <v>0</v>
      </c>
      <c r="S9" s="72">
        <v>0</v>
      </c>
      <c r="T9" s="72">
        <v>545.70000000000005</v>
      </c>
      <c r="U9" s="72">
        <v>332.2</v>
      </c>
      <c r="V9" s="72">
        <v>803.6</v>
      </c>
      <c r="W9" s="72">
        <v>420.4</v>
      </c>
      <c r="X9" s="73">
        <v>1224</v>
      </c>
      <c r="Y9" s="74">
        <v>12.5</v>
      </c>
      <c r="Z9" s="73">
        <v>1236.5</v>
      </c>
      <c r="AA9" s="75">
        <v>85</v>
      </c>
      <c r="AB9" s="73">
        <v>1151.5</v>
      </c>
      <c r="AC9" s="76">
        <v>890</v>
      </c>
      <c r="AD9" s="76">
        <v>537</v>
      </c>
      <c r="AE9" s="76">
        <v>155</v>
      </c>
      <c r="AF9" s="76">
        <f>SUM(AC9:AE9)</f>
        <v>1582</v>
      </c>
      <c r="AG9" s="76">
        <v>4528</v>
      </c>
      <c r="AH9" s="76">
        <v>0</v>
      </c>
      <c r="AI9" s="76">
        <v>0</v>
      </c>
      <c r="AJ9" s="76">
        <f>SUM(AG9:AI9)</f>
        <v>4528</v>
      </c>
      <c r="AK9" s="77">
        <v>2</v>
      </c>
      <c r="AL9" s="78">
        <v>1</v>
      </c>
      <c r="AM9" s="77"/>
      <c r="AN9" s="1">
        <v>4</v>
      </c>
      <c r="AO9" s="38">
        <f>Z64</f>
        <v>102.2</v>
      </c>
      <c r="AP9" s="1">
        <v>575</v>
      </c>
      <c r="AQ9" s="1">
        <v>2904.5</v>
      </c>
      <c r="AR9" s="79">
        <f>SUM(M9:N9)</f>
        <v>4</v>
      </c>
      <c r="AS9" s="80">
        <f>SUM(AR9*75.08*12)</f>
        <v>3603.84</v>
      </c>
      <c r="AT9" s="80">
        <f>SUM(AR9*75.08*12)</f>
        <v>3603.84</v>
      </c>
      <c r="AU9" s="77">
        <f>SUM(AS9/12)</f>
        <v>300.32</v>
      </c>
      <c r="AV9" s="38" t="s">
        <v>64</v>
      </c>
      <c r="AW9" s="81">
        <v>42005</v>
      </c>
    </row>
    <row r="10" spans="1:49" ht="15" customHeight="1" x14ac:dyDescent="0.2">
      <c r="A10" s="82">
        <f>SUM(A9+1)</f>
        <v>2</v>
      </c>
      <c r="B10" s="82" t="s">
        <v>60</v>
      </c>
      <c r="C10" s="65" t="s">
        <v>65</v>
      </c>
      <c r="D10" s="66" t="s">
        <v>66</v>
      </c>
      <c r="E10" s="67" t="s">
        <v>67</v>
      </c>
      <c r="F10" s="68">
        <v>1983</v>
      </c>
      <c r="G10" s="69">
        <v>16</v>
      </c>
      <c r="H10" s="70">
        <v>9555</v>
      </c>
      <c r="I10" s="70">
        <v>8155.4</v>
      </c>
      <c r="J10" s="68">
        <v>4885.8999999999996</v>
      </c>
      <c r="K10" s="83">
        <v>128</v>
      </c>
      <c r="L10" s="69">
        <v>2</v>
      </c>
      <c r="M10" s="69">
        <v>2</v>
      </c>
      <c r="N10" s="69">
        <v>2</v>
      </c>
      <c r="O10" s="69">
        <v>2</v>
      </c>
      <c r="P10" s="70">
        <v>8155.4</v>
      </c>
      <c r="Q10" s="70">
        <v>746.9</v>
      </c>
      <c r="R10" s="72">
        <v>592</v>
      </c>
      <c r="S10" s="70">
        <v>592</v>
      </c>
      <c r="T10" s="70">
        <v>583</v>
      </c>
      <c r="U10" s="70">
        <v>670.2</v>
      </c>
      <c r="V10" s="70">
        <v>489.6</v>
      </c>
      <c r="W10" s="70">
        <v>760.9</v>
      </c>
      <c r="X10" s="73">
        <v>1250.5</v>
      </c>
      <c r="Y10" s="74">
        <v>8</v>
      </c>
      <c r="Z10" s="73">
        <v>1258.5</v>
      </c>
      <c r="AA10" s="75">
        <v>85</v>
      </c>
      <c r="AB10" s="73">
        <v>1173.5</v>
      </c>
      <c r="AC10" s="76">
        <v>817</v>
      </c>
      <c r="AD10" s="76">
        <v>733</v>
      </c>
      <c r="AE10" s="76">
        <v>188</v>
      </c>
      <c r="AF10" s="76">
        <f t="shared" ref="AF10:AF35" si="0">SUM(AC10:AE10)</f>
        <v>1738</v>
      </c>
      <c r="AG10" s="76">
        <v>4786</v>
      </c>
      <c r="AH10" s="76">
        <v>1000</v>
      </c>
      <c r="AI10" s="76">
        <v>6</v>
      </c>
      <c r="AJ10" s="76">
        <f t="shared" ref="AJ10:AJ73" si="1">SUM(AG10:AI10)</f>
        <v>5792</v>
      </c>
      <c r="AK10" s="77">
        <v>2</v>
      </c>
      <c r="AL10" s="76">
        <v>1</v>
      </c>
      <c r="AM10" s="77"/>
      <c r="AN10" s="77">
        <v>5</v>
      </c>
      <c r="AO10" s="77">
        <f>Z12+Z60+Z66+Z82+Z83+Z84+Z86+Z98+Z99+Z101+Z102+Z104</f>
        <v>23978.699999999997</v>
      </c>
      <c r="AP10" s="3">
        <v>2005</v>
      </c>
      <c r="AQ10" s="84">
        <v>11614.1</v>
      </c>
      <c r="AR10" s="79">
        <f t="shared" ref="AR10:AR73" si="2">SUM(M10:N10)</f>
        <v>4</v>
      </c>
      <c r="AS10" s="80">
        <f t="shared" ref="AS10:AS58" si="3">SUM(AR10*75.08*12)</f>
        <v>3603.84</v>
      </c>
      <c r="AT10" s="80">
        <f>SUM(AR10*75.08*12)</f>
        <v>3603.84</v>
      </c>
      <c r="AU10" s="77">
        <f t="shared" ref="AU10:AU73" si="4">SUM(AS10/12)</f>
        <v>300.32</v>
      </c>
    </row>
    <row r="11" spans="1:49" ht="11.25" customHeight="1" x14ac:dyDescent="0.2">
      <c r="A11" s="82">
        <f t="shared" ref="A11:A35" si="5">SUM(A10+1)</f>
        <v>3</v>
      </c>
      <c r="B11" s="82" t="s">
        <v>60</v>
      </c>
      <c r="C11" s="65" t="s">
        <v>68</v>
      </c>
      <c r="D11" s="66" t="s">
        <v>69</v>
      </c>
      <c r="E11" s="67" t="s">
        <v>70</v>
      </c>
      <c r="F11" s="68">
        <v>1975</v>
      </c>
      <c r="G11" s="69">
        <v>9</v>
      </c>
      <c r="H11" s="70">
        <v>5941.7</v>
      </c>
      <c r="I11" s="70">
        <v>5294.8</v>
      </c>
      <c r="J11" s="68">
        <v>3633.2</v>
      </c>
      <c r="K11" s="83">
        <v>106</v>
      </c>
      <c r="L11" s="69">
        <v>3</v>
      </c>
      <c r="M11" s="69">
        <v>3</v>
      </c>
      <c r="N11" s="69">
        <v>0</v>
      </c>
      <c r="O11" s="69">
        <v>3</v>
      </c>
      <c r="P11" s="82">
        <v>0</v>
      </c>
      <c r="Q11" s="85">
        <v>773.5</v>
      </c>
      <c r="R11" s="86">
        <v>0</v>
      </c>
      <c r="S11" s="85">
        <v>0</v>
      </c>
      <c r="T11" s="85">
        <v>578.1</v>
      </c>
      <c r="U11" s="85">
        <v>482.4</v>
      </c>
      <c r="V11" s="85">
        <v>0</v>
      </c>
      <c r="W11" s="85">
        <v>560.70000000000005</v>
      </c>
      <c r="X11" s="73">
        <v>560.70000000000005</v>
      </c>
      <c r="Y11" s="74">
        <v>12.3</v>
      </c>
      <c r="Z11" s="73">
        <v>573</v>
      </c>
      <c r="AA11" s="73">
        <v>38.6</v>
      </c>
      <c r="AB11" s="73">
        <v>534.4</v>
      </c>
      <c r="AC11" s="76">
        <v>1050</v>
      </c>
      <c r="AD11" s="76">
        <v>481</v>
      </c>
      <c r="AE11" s="76">
        <v>125</v>
      </c>
      <c r="AF11" s="76">
        <f t="shared" si="0"/>
        <v>1656</v>
      </c>
      <c r="AG11" s="76">
        <v>2078</v>
      </c>
      <c r="AH11" s="76">
        <v>0</v>
      </c>
      <c r="AI11" s="76">
        <v>0</v>
      </c>
      <c r="AJ11" s="76">
        <f t="shared" si="1"/>
        <v>2078</v>
      </c>
      <c r="AK11" s="77"/>
      <c r="AL11" s="76">
        <v>1</v>
      </c>
      <c r="AM11" s="77"/>
      <c r="AN11" s="77">
        <v>9</v>
      </c>
      <c r="AO11" s="77" t="e">
        <f>Z11+#REF!+Z13+Z14+Z17+Z26+Z27+Z28+Z29+Z30+Z31+Z32+Z38+Z40+Z41+Z44+Z45+Z47+Z50+Z51+Z53+Z55+Z56+Z58+Z63+Z65+Z68+Z69+Z72+Z73+Z79+Z87+Z91+Z96+Z97+Z100+Z103</f>
        <v>#REF!</v>
      </c>
      <c r="AP11" s="3">
        <v>60</v>
      </c>
      <c r="AQ11" s="84">
        <v>634.6</v>
      </c>
      <c r="AR11" s="79">
        <f t="shared" si="2"/>
        <v>3</v>
      </c>
      <c r="AS11" s="80">
        <f t="shared" si="3"/>
        <v>2702.88</v>
      </c>
      <c r="AT11" s="80">
        <f>SUM(AR11*75.08*12)</f>
        <v>2702.88</v>
      </c>
      <c r="AU11" s="77">
        <f t="shared" si="4"/>
        <v>225.24</v>
      </c>
    </row>
    <row r="12" spans="1:49" ht="12.75" customHeight="1" x14ac:dyDescent="0.2">
      <c r="A12" s="82">
        <f t="shared" si="5"/>
        <v>4</v>
      </c>
      <c r="B12" s="82" t="s">
        <v>60</v>
      </c>
      <c r="C12" s="65" t="s">
        <v>71</v>
      </c>
      <c r="D12" s="66" t="s">
        <v>72</v>
      </c>
      <c r="E12" s="67" t="s">
        <v>73</v>
      </c>
      <c r="F12" s="68">
        <v>1978</v>
      </c>
      <c r="G12" s="69">
        <v>5</v>
      </c>
      <c r="H12" s="70">
        <v>29639.9</v>
      </c>
      <c r="I12" s="70">
        <v>25964.799999999999</v>
      </c>
      <c r="J12" s="68">
        <v>16548.3</v>
      </c>
      <c r="K12" s="83">
        <v>575</v>
      </c>
      <c r="L12" s="69">
        <v>38</v>
      </c>
      <c r="M12" s="69">
        <v>0</v>
      </c>
      <c r="N12" s="69">
        <v>0</v>
      </c>
      <c r="O12" s="69">
        <v>38</v>
      </c>
      <c r="P12" s="82">
        <v>0</v>
      </c>
      <c r="Q12" s="85">
        <v>6805.25</v>
      </c>
      <c r="R12" s="86">
        <v>0</v>
      </c>
      <c r="S12" s="85">
        <v>0</v>
      </c>
      <c r="T12" s="85">
        <v>5315.2</v>
      </c>
      <c r="U12" s="85">
        <v>2581.3000000000002</v>
      </c>
      <c r="V12" s="85">
        <v>0</v>
      </c>
      <c r="W12" s="85">
        <v>2847.5</v>
      </c>
      <c r="X12" s="73">
        <v>2847.5</v>
      </c>
      <c r="Y12" s="74">
        <v>57</v>
      </c>
      <c r="Z12" s="73">
        <v>2904.5</v>
      </c>
      <c r="AA12" s="75">
        <v>95</v>
      </c>
      <c r="AB12" s="73">
        <v>2809.5</v>
      </c>
      <c r="AC12" s="76">
        <v>4610</v>
      </c>
      <c r="AD12" s="76">
        <v>4669</v>
      </c>
      <c r="AE12" s="76">
        <v>1144</v>
      </c>
      <c r="AF12" s="76">
        <f t="shared" si="0"/>
        <v>10423</v>
      </c>
      <c r="AG12" s="76">
        <v>25061</v>
      </c>
      <c r="AH12" s="76">
        <v>530</v>
      </c>
      <c r="AI12" s="76">
        <v>148</v>
      </c>
      <c r="AJ12" s="76">
        <f t="shared" si="1"/>
        <v>25739</v>
      </c>
      <c r="AK12" s="77"/>
      <c r="AL12" s="76">
        <v>2</v>
      </c>
      <c r="AM12" s="77"/>
      <c r="AN12" s="77">
        <v>12</v>
      </c>
      <c r="AO12" s="77">
        <f>Z15+Z18+Z20+Z21+Z25+Z37+Z42+Z71+Z74</f>
        <v>30651.800000000003</v>
      </c>
      <c r="AQ12" s="84"/>
      <c r="AR12" s="79">
        <f t="shared" si="2"/>
        <v>0</v>
      </c>
      <c r="AS12" s="80">
        <f>60*AR12*12</f>
        <v>0</v>
      </c>
      <c r="AT12" s="80">
        <f>SUM(AR12*60*12)</f>
        <v>0</v>
      </c>
      <c r="AU12" s="77">
        <f t="shared" si="4"/>
        <v>0</v>
      </c>
    </row>
    <row r="13" spans="1:49" ht="12.75" customHeight="1" x14ac:dyDescent="0.2">
      <c r="A13" s="82">
        <f t="shared" si="5"/>
        <v>5</v>
      </c>
      <c r="B13" s="82" t="s">
        <v>60</v>
      </c>
      <c r="C13" s="65" t="s">
        <v>74</v>
      </c>
      <c r="D13" s="66" t="s">
        <v>75</v>
      </c>
      <c r="E13" s="67" t="s">
        <v>76</v>
      </c>
      <c r="F13" s="68">
        <v>1976</v>
      </c>
      <c r="G13" s="69">
        <v>9</v>
      </c>
      <c r="H13" s="70">
        <v>5918</v>
      </c>
      <c r="I13" s="70">
        <v>5365</v>
      </c>
      <c r="J13" s="68">
        <v>3685.5</v>
      </c>
      <c r="K13" s="83">
        <v>108</v>
      </c>
      <c r="L13" s="69">
        <v>3</v>
      </c>
      <c r="M13" s="69">
        <v>3</v>
      </c>
      <c r="N13" s="69">
        <v>0</v>
      </c>
      <c r="O13" s="69">
        <v>3</v>
      </c>
      <c r="P13" s="82">
        <v>0</v>
      </c>
      <c r="Q13" s="85">
        <v>773</v>
      </c>
      <c r="R13" s="86">
        <v>0</v>
      </c>
      <c r="S13" s="85">
        <v>0</v>
      </c>
      <c r="T13" s="85">
        <v>576</v>
      </c>
      <c r="U13" s="85">
        <v>426.7</v>
      </c>
      <c r="V13" s="85">
        <v>0</v>
      </c>
      <c r="W13" s="85">
        <v>500.4</v>
      </c>
      <c r="X13" s="73">
        <v>500.4</v>
      </c>
      <c r="Y13" s="74">
        <v>12</v>
      </c>
      <c r="Z13" s="73">
        <v>512.4</v>
      </c>
      <c r="AA13" s="73">
        <v>74.2</v>
      </c>
      <c r="AB13" s="73">
        <v>438.2</v>
      </c>
      <c r="AC13" s="76">
        <v>819</v>
      </c>
      <c r="AD13" s="76">
        <v>811</v>
      </c>
      <c r="AE13" s="76">
        <v>134</v>
      </c>
      <c r="AF13" s="76">
        <f t="shared" si="0"/>
        <v>1764</v>
      </c>
      <c r="AG13" s="76">
        <v>4871</v>
      </c>
      <c r="AH13" s="76">
        <v>147</v>
      </c>
      <c r="AI13" s="76">
        <v>0</v>
      </c>
      <c r="AJ13" s="76">
        <f t="shared" si="1"/>
        <v>5018</v>
      </c>
      <c r="AK13" s="77"/>
      <c r="AL13" s="76">
        <v>1</v>
      </c>
      <c r="AM13" s="77"/>
      <c r="AN13" s="77">
        <v>14</v>
      </c>
      <c r="AO13" s="77">
        <f>Z39+Z43+Z46+Z49+Z52+Z54+Z57+Z70+Z90+Z93+Z94+Z95</f>
        <v>7719.7</v>
      </c>
      <c r="AP13" s="3">
        <v>1193</v>
      </c>
      <c r="AQ13" s="84">
        <v>10644.7</v>
      </c>
      <c r="AR13" s="79">
        <f t="shared" si="2"/>
        <v>3</v>
      </c>
      <c r="AS13" s="80">
        <f t="shared" si="3"/>
        <v>2702.88</v>
      </c>
      <c r="AT13" s="80">
        <f t="shared" ref="AT13:AT35" si="6">SUM(AR13*75.08*12)</f>
        <v>2702.88</v>
      </c>
      <c r="AU13" s="77">
        <f t="shared" si="4"/>
        <v>225.24</v>
      </c>
    </row>
    <row r="14" spans="1:49" ht="12.75" customHeight="1" x14ac:dyDescent="0.2">
      <c r="A14" s="82">
        <f t="shared" si="5"/>
        <v>6</v>
      </c>
      <c r="B14" s="82" t="s">
        <v>60</v>
      </c>
      <c r="C14" s="65" t="s">
        <v>77</v>
      </c>
      <c r="D14" s="66" t="s">
        <v>78</v>
      </c>
      <c r="E14" s="67" t="s">
        <v>79</v>
      </c>
      <c r="F14" s="68">
        <v>1976</v>
      </c>
      <c r="G14" s="69">
        <v>9</v>
      </c>
      <c r="H14" s="70">
        <v>5927.5</v>
      </c>
      <c r="I14" s="70">
        <v>5308</v>
      </c>
      <c r="J14" s="68">
        <v>3642.5</v>
      </c>
      <c r="K14" s="83">
        <v>108</v>
      </c>
      <c r="L14" s="69">
        <v>3</v>
      </c>
      <c r="M14" s="69">
        <v>3</v>
      </c>
      <c r="N14" s="69">
        <v>0</v>
      </c>
      <c r="O14" s="69">
        <v>3</v>
      </c>
      <c r="P14" s="82">
        <v>0</v>
      </c>
      <c r="Q14" s="85">
        <v>785.3</v>
      </c>
      <c r="R14" s="86">
        <v>0</v>
      </c>
      <c r="S14" s="85">
        <v>0</v>
      </c>
      <c r="T14" s="85">
        <v>642.70000000000005</v>
      </c>
      <c r="U14" s="85">
        <v>493.2</v>
      </c>
      <c r="V14" s="85">
        <v>0</v>
      </c>
      <c r="W14" s="85">
        <v>559.20000000000005</v>
      </c>
      <c r="X14" s="73">
        <v>559.20000000000005</v>
      </c>
      <c r="Y14" s="74">
        <v>8.1</v>
      </c>
      <c r="Z14" s="73">
        <v>567.29999999999995</v>
      </c>
      <c r="AA14" s="73">
        <v>73.599999999999994</v>
      </c>
      <c r="AB14" s="73">
        <v>493.7</v>
      </c>
      <c r="AC14" s="76">
        <v>1185</v>
      </c>
      <c r="AD14" s="76">
        <v>1457</v>
      </c>
      <c r="AE14" s="76">
        <v>138</v>
      </c>
      <c r="AF14" s="76">
        <f t="shared" si="0"/>
        <v>2780</v>
      </c>
      <c r="AG14" s="76">
        <v>9954</v>
      </c>
      <c r="AH14" s="76">
        <v>733</v>
      </c>
      <c r="AI14" s="76">
        <v>78</v>
      </c>
      <c r="AJ14" s="76">
        <f t="shared" si="1"/>
        <v>10765</v>
      </c>
      <c r="AK14" s="77"/>
      <c r="AL14" s="76">
        <v>1</v>
      </c>
      <c r="AM14" s="77"/>
      <c r="AN14" s="77">
        <v>16</v>
      </c>
      <c r="AO14" s="77" t="e">
        <f>Z9+Z10+Z16+#REF!+Z19+Z23+Z24+Z33+Z34+Z35+Z62+Z67+Z85</f>
        <v>#REF!</v>
      </c>
      <c r="AP14" s="1">
        <v>5394</v>
      </c>
      <c r="AQ14" s="1">
        <v>37817.4</v>
      </c>
      <c r="AR14" s="79">
        <f t="shared" si="2"/>
        <v>3</v>
      </c>
      <c r="AS14" s="80">
        <f t="shared" si="3"/>
        <v>2702.88</v>
      </c>
      <c r="AT14" s="80">
        <f t="shared" si="6"/>
        <v>2702.88</v>
      </c>
      <c r="AU14" s="77">
        <f t="shared" si="4"/>
        <v>225.24</v>
      </c>
    </row>
    <row r="15" spans="1:49" ht="12" customHeight="1" x14ac:dyDescent="0.2">
      <c r="A15" s="82">
        <f t="shared" si="5"/>
        <v>7</v>
      </c>
      <c r="B15" s="82" t="s">
        <v>60</v>
      </c>
      <c r="C15" s="65" t="s">
        <v>80</v>
      </c>
      <c r="D15" s="66" t="s">
        <v>81</v>
      </c>
      <c r="E15" s="67" t="s">
        <v>82</v>
      </c>
      <c r="F15" s="68">
        <v>1976</v>
      </c>
      <c r="G15" s="69">
        <v>12</v>
      </c>
      <c r="H15" s="70">
        <v>31721.599999999999</v>
      </c>
      <c r="I15" s="70">
        <v>26212.1</v>
      </c>
      <c r="J15" s="68">
        <v>15911.2</v>
      </c>
      <c r="K15" s="83">
        <v>642</v>
      </c>
      <c r="L15" s="69">
        <v>6</v>
      </c>
      <c r="M15" s="69">
        <v>6</v>
      </c>
      <c r="N15" s="69">
        <v>6</v>
      </c>
      <c r="O15" s="69">
        <v>6</v>
      </c>
      <c r="P15" s="82">
        <v>0</v>
      </c>
      <c r="Q15" s="85">
        <v>3223.3</v>
      </c>
      <c r="R15" s="86">
        <v>0</v>
      </c>
      <c r="S15" s="86">
        <v>0</v>
      </c>
      <c r="T15" s="85">
        <v>2604.1999999999998</v>
      </c>
      <c r="U15" s="85">
        <v>1807.1</v>
      </c>
      <c r="V15" s="85">
        <v>2675.5</v>
      </c>
      <c r="W15" s="85">
        <v>2043.4</v>
      </c>
      <c r="X15" s="73">
        <v>4718.8999999999996</v>
      </c>
      <c r="Y15" s="74">
        <v>85</v>
      </c>
      <c r="Z15" s="73">
        <v>4803.8999999999996</v>
      </c>
      <c r="AA15" s="75">
        <v>658</v>
      </c>
      <c r="AB15" s="73">
        <v>4145.8999999999996</v>
      </c>
      <c r="AC15" s="76">
        <v>3787</v>
      </c>
      <c r="AD15" s="76">
        <v>4844</v>
      </c>
      <c r="AE15" s="76">
        <v>0</v>
      </c>
      <c r="AF15" s="76">
        <f t="shared" si="0"/>
        <v>8631</v>
      </c>
      <c r="AG15" s="76">
        <v>14876</v>
      </c>
      <c r="AH15" s="76">
        <v>0</v>
      </c>
      <c r="AI15" s="76">
        <v>64</v>
      </c>
      <c r="AJ15" s="76">
        <f t="shared" si="1"/>
        <v>14940</v>
      </c>
      <c r="AK15" s="77">
        <v>6</v>
      </c>
      <c r="AL15" s="76">
        <v>1</v>
      </c>
      <c r="AM15" s="77"/>
      <c r="AN15" s="77"/>
      <c r="AO15" s="77" t="e">
        <f>SUM(AO9:AO14)</f>
        <v>#REF!</v>
      </c>
      <c r="AP15" s="3">
        <v>5394</v>
      </c>
      <c r="AQ15" s="84">
        <v>37817.4</v>
      </c>
      <c r="AR15" s="79">
        <f t="shared" si="2"/>
        <v>12</v>
      </c>
      <c r="AS15" s="80">
        <f t="shared" si="3"/>
        <v>10811.52</v>
      </c>
      <c r="AT15" s="80">
        <f t="shared" si="6"/>
        <v>10811.52</v>
      </c>
      <c r="AU15" s="77">
        <f t="shared" si="4"/>
        <v>900.96</v>
      </c>
    </row>
    <row r="16" spans="1:49" ht="12.75" customHeight="1" x14ac:dyDescent="0.2">
      <c r="A16" s="82">
        <f t="shared" si="5"/>
        <v>8</v>
      </c>
      <c r="B16" s="82" t="s">
        <v>60</v>
      </c>
      <c r="C16" s="65" t="s">
        <v>83</v>
      </c>
      <c r="D16" s="66" t="s">
        <v>84</v>
      </c>
      <c r="E16" s="67" t="s">
        <v>85</v>
      </c>
      <c r="F16" s="68">
        <v>1976</v>
      </c>
      <c r="G16" s="69">
        <v>16</v>
      </c>
      <c r="H16" s="70">
        <v>9494.6</v>
      </c>
      <c r="I16" s="70">
        <v>8123.8</v>
      </c>
      <c r="J16" s="68">
        <v>4920.6000000000004</v>
      </c>
      <c r="K16" s="83">
        <v>128</v>
      </c>
      <c r="L16" s="69">
        <v>2</v>
      </c>
      <c r="M16" s="69">
        <v>2</v>
      </c>
      <c r="N16" s="69">
        <v>2</v>
      </c>
      <c r="O16" s="69">
        <v>2</v>
      </c>
      <c r="P16" s="72">
        <v>8123.8</v>
      </c>
      <c r="Q16" s="70">
        <v>713.1</v>
      </c>
      <c r="R16" s="72">
        <v>0</v>
      </c>
      <c r="S16" s="72">
        <v>0</v>
      </c>
      <c r="T16" s="70">
        <v>503.1</v>
      </c>
      <c r="U16" s="70">
        <v>657.8</v>
      </c>
      <c r="V16" s="70">
        <v>475.2</v>
      </c>
      <c r="W16" s="70">
        <v>772.4</v>
      </c>
      <c r="X16" s="73">
        <v>1247.5999999999999</v>
      </c>
      <c r="Y16" s="74">
        <v>13.4</v>
      </c>
      <c r="Z16" s="73">
        <v>1261</v>
      </c>
      <c r="AA16" s="75">
        <v>92</v>
      </c>
      <c r="AB16" s="73">
        <v>1169</v>
      </c>
      <c r="AC16" s="76">
        <v>2274</v>
      </c>
      <c r="AD16" s="76">
        <v>559</v>
      </c>
      <c r="AE16" s="76">
        <v>91</v>
      </c>
      <c r="AF16" s="76">
        <f t="shared" si="0"/>
        <v>2924</v>
      </c>
      <c r="AG16" s="76">
        <v>3010</v>
      </c>
      <c r="AH16" s="76">
        <v>0</v>
      </c>
      <c r="AI16" s="76">
        <v>7</v>
      </c>
      <c r="AJ16" s="76">
        <f t="shared" si="1"/>
        <v>3017</v>
      </c>
      <c r="AK16" s="77">
        <v>2</v>
      </c>
      <c r="AL16" s="76">
        <v>1</v>
      </c>
      <c r="AM16" s="77"/>
      <c r="AN16" s="77"/>
      <c r="AO16" s="87">
        <f>Z106-Z92</f>
        <v>151453.4</v>
      </c>
      <c r="AR16" s="79">
        <f t="shared" si="2"/>
        <v>4</v>
      </c>
      <c r="AS16" s="80">
        <f t="shared" si="3"/>
        <v>3603.84</v>
      </c>
      <c r="AT16" s="80">
        <f t="shared" si="6"/>
        <v>3603.84</v>
      </c>
      <c r="AU16" s="77">
        <f t="shared" si="4"/>
        <v>300.32</v>
      </c>
    </row>
    <row r="17" spans="1:47" ht="12" customHeight="1" x14ac:dyDescent="0.2">
      <c r="A17" s="82">
        <f t="shared" si="5"/>
        <v>9</v>
      </c>
      <c r="B17" s="82" t="s">
        <v>60</v>
      </c>
      <c r="C17" s="65" t="s">
        <v>86</v>
      </c>
      <c r="D17" s="66" t="s">
        <v>87</v>
      </c>
      <c r="E17" s="67" t="s">
        <v>88</v>
      </c>
      <c r="F17" s="68">
        <v>1977</v>
      </c>
      <c r="G17" s="69">
        <v>9</v>
      </c>
      <c r="H17" s="72">
        <v>7721.7</v>
      </c>
      <c r="I17" s="70">
        <v>6845.4</v>
      </c>
      <c r="J17" s="68">
        <v>4686.2</v>
      </c>
      <c r="K17" s="83">
        <v>142</v>
      </c>
      <c r="L17" s="69">
        <v>4</v>
      </c>
      <c r="M17" s="69">
        <v>4</v>
      </c>
      <c r="N17" s="69" t="s">
        <v>89</v>
      </c>
      <c r="O17" s="69">
        <v>4</v>
      </c>
      <c r="P17" s="82">
        <v>0</v>
      </c>
      <c r="Q17" s="85">
        <v>1020.8</v>
      </c>
      <c r="R17" s="86">
        <v>0</v>
      </c>
      <c r="S17" s="85">
        <v>0</v>
      </c>
      <c r="T17" s="85">
        <v>758</v>
      </c>
      <c r="U17" s="85">
        <v>625.6</v>
      </c>
      <c r="V17" s="85">
        <v>0</v>
      </c>
      <c r="W17" s="85">
        <v>730</v>
      </c>
      <c r="X17" s="73">
        <v>730</v>
      </c>
      <c r="Y17" s="74">
        <v>10.4</v>
      </c>
      <c r="Z17" s="73">
        <v>740.4</v>
      </c>
      <c r="AA17" s="73">
        <v>58.5</v>
      </c>
      <c r="AB17" s="73">
        <v>681.9</v>
      </c>
      <c r="AC17" s="76">
        <v>890</v>
      </c>
      <c r="AD17" s="76">
        <v>674</v>
      </c>
      <c r="AE17" s="76">
        <v>154</v>
      </c>
      <c r="AF17" s="76">
        <f t="shared" si="0"/>
        <v>1718</v>
      </c>
      <c r="AG17" s="76">
        <v>3121</v>
      </c>
      <c r="AH17" s="76">
        <v>0</v>
      </c>
      <c r="AI17" s="76">
        <v>20</v>
      </c>
      <c r="AJ17" s="76">
        <f t="shared" si="1"/>
        <v>3141</v>
      </c>
      <c r="AK17" s="77"/>
      <c r="AL17" s="76">
        <v>1</v>
      </c>
      <c r="AM17" s="77"/>
      <c r="AO17" s="84" t="e">
        <f>AO16-AO15</f>
        <v>#REF!</v>
      </c>
      <c r="AR17" s="79">
        <f>SUM(M17:N17)</f>
        <v>4</v>
      </c>
      <c r="AS17" s="80">
        <f t="shared" si="3"/>
        <v>3603.84</v>
      </c>
      <c r="AT17" s="80">
        <f t="shared" si="6"/>
        <v>3603.84</v>
      </c>
      <c r="AU17" s="77">
        <f t="shared" si="4"/>
        <v>300.32</v>
      </c>
    </row>
    <row r="18" spans="1:47" ht="12" customHeight="1" x14ac:dyDescent="0.2">
      <c r="A18" s="82">
        <f t="shared" si="5"/>
        <v>10</v>
      </c>
      <c r="B18" s="82" t="s">
        <v>60</v>
      </c>
      <c r="C18" s="65" t="s">
        <v>90</v>
      </c>
      <c r="D18" s="66" t="s">
        <v>91</v>
      </c>
      <c r="E18" s="67" t="s">
        <v>92</v>
      </c>
      <c r="F18" s="68">
        <v>1976</v>
      </c>
      <c r="G18" s="69">
        <v>12</v>
      </c>
      <c r="H18" s="72">
        <v>9642.7999999999993</v>
      </c>
      <c r="I18" s="70">
        <v>8655.1</v>
      </c>
      <c r="J18" s="68">
        <v>5271.2</v>
      </c>
      <c r="K18" s="88">
        <v>214</v>
      </c>
      <c r="L18" s="69">
        <v>2</v>
      </c>
      <c r="M18" s="69">
        <v>2</v>
      </c>
      <c r="N18" s="69">
        <v>2</v>
      </c>
      <c r="O18" s="69">
        <v>2</v>
      </c>
      <c r="P18" s="82">
        <v>0</v>
      </c>
      <c r="Q18" s="85">
        <v>1069.2</v>
      </c>
      <c r="R18" s="86">
        <v>0</v>
      </c>
      <c r="S18" s="86">
        <v>0</v>
      </c>
      <c r="T18" s="85">
        <v>852.3</v>
      </c>
      <c r="U18" s="85">
        <v>794.8</v>
      </c>
      <c r="V18" s="85">
        <v>705.6</v>
      </c>
      <c r="W18" s="85">
        <v>830.4</v>
      </c>
      <c r="X18" s="73">
        <v>1536</v>
      </c>
      <c r="Y18" s="74">
        <v>26.6</v>
      </c>
      <c r="Z18" s="73">
        <v>1562.6</v>
      </c>
      <c r="AA18" s="75">
        <v>90</v>
      </c>
      <c r="AB18" s="73">
        <v>1472.6</v>
      </c>
      <c r="AC18" s="76">
        <v>1664</v>
      </c>
      <c r="AD18" s="76">
        <v>670</v>
      </c>
      <c r="AE18" s="76">
        <v>101</v>
      </c>
      <c r="AF18" s="76">
        <f t="shared" si="0"/>
        <v>2435</v>
      </c>
      <c r="AG18" s="76">
        <v>4744</v>
      </c>
      <c r="AH18" s="76">
        <v>1520</v>
      </c>
      <c r="AI18" s="76">
        <v>13</v>
      </c>
      <c r="AJ18" s="76">
        <f t="shared" si="1"/>
        <v>6277</v>
      </c>
      <c r="AK18" s="77">
        <v>2</v>
      </c>
      <c r="AL18" s="76">
        <v>1</v>
      </c>
      <c r="AM18" s="77"/>
      <c r="AR18" s="79">
        <f t="shared" si="2"/>
        <v>4</v>
      </c>
      <c r="AS18" s="80">
        <f t="shared" si="3"/>
        <v>3603.84</v>
      </c>
      <c r="AT18" s="80">
        <f t="shared" si="6"/>
        <v>3603.84</v>
      </c>
      <c r="AU18" s="77">
        <f t="shared" si="4"/>
        <v>300.32</v>
      </c>
    </row>
    <row r="19" spans="1:47" ht="13.5" customHeight="1" x14ac:dyDescent="0.2">
      <c r="A19" s="82">
        <f t="shared" si="5"/>
        <v>11</v>
      </c>
      <c r="B19" s="82" t="s">
        <v>60</v>
      </c>
      <c r="C19" s="65" t="s">
        <v>93</v>
      </c>
      <c r="D19" s="66" t="s">
        <v>94</v>
      </c>
      <c r="E19" s="67" t="s">
        <v>95</v>
      </c>
      <c r="F19" s="68">
        <v>1979</v>
      </c>
      <c r="G19" s="69">
        <v>16</v>
      </c>
      <c r="H19" s="72">
        <v>9552.7000000000007</v>
      </c>
      <c r="I19" s="70">
        <v>8140.5</v>
      </c>
      <c r="J19" s="68">
        <v>4935.8</v>
      </c>
      <c r="K19" s="83">
        <v>128</v>
      </c>
      <c r="L19" s="69">
        <v>2</v>
      </c>
      <c r="M19" s="69">
        <v>2</v>
      </c>
      <c r="N19" s="69">
        <v>2</v>
      </c>
      <c r="O19" s="69">
        <v>2</v>
      </c>
      <c r="P19" s="72">
        <v>8140.5</v>
      </c>
      <c r="Q19" s="72">
        <v>719</v>
      </c>
      <c r="R19" s="72">
        <v>567.70000000000005</v>
      </c>
      <c r="S19" s="70">
        <v>567.70000000000005</v>
      </c>
      <c r="T19" s="70">
        <v>577</v>
      </c>
      <c r="U19" s="70">
        <v>677.2</v>
      </c>
      <c r="V19" s="70">
        <v>497.7</v>
      </c>
      <c r="W19" s="70">
        <v>772.4</v>
      </c>
      <c r="X19" s="73">
        <v>1270.0999999999999</v>
      </c>
      <c r="Y19" s="74">
        <v>14.2</v>
      </c>
      <c r="Z19" s="73">
        <v>1284.3</v>
      </c>
      <c r="AA19" s="75">
        <v>112</v>
      </c>
      <c r="AB19" s="73">
        <v>1172.3</v>
      </c>
      <c r="AC19" s="76">
        <v>633</v>
      </c>
      <c r="AD19" s="76">
        <v>344</v>
      </c>
      <c r="AE19" s="76">
        <v>136</v>
      </c>
      <c r="AF19" s="76">
        <f t="shared" si="0"/>
        <v>1113</v>
      </c>
      <c r="AG19" s="76">
        <v>6651</v>
      </c>
      <c r="AH19" s="76">
        <v>2700</v>
      </c>
      <c r="AI19" s="76">
        <v>0</v>
      </c>
      <c r="AJ19" s="76">
        <f t="shared" si="1"/>
        <v>9351</v>
      </c>
      <c r="AK19" s="77">
        <v>2</v>
      </c>
      <c r="AL19" s="76"/>
      <c r="AM19" s="77"/>
      <c r="AR19" s="79">
        <f t="shared" si="2"/>
        <v>4</v>
      </c>
      <c r="AS19" s="80">
        <f t="shared" si="3"/>
        <v>3603.84</v>
      </c>
      <c r="AT19" s="80">
        <f t="shared" si="6"/>
        <v>3603.84</v>
      </c>
      <c r="AU19" s="77">
        <f t="shared" si="4"/>
        <v>300.32</v>
      </c>
    </row>
    <row r="20" spans="1:47" ht="12" customHeight="1" x14ac:dyDescent="0.2">
      <c r="A20" s="82">
        <f t="shared" si="5"/>
        <v>12</v>
      </c>
      <c r="B20" s="82" t="s">
        <v>60</v>
      </c>
      <c r="C20" s="65" t="s">
        <v>96</v>
      </c>
      <c r="D20" s="89" t="s">
        <v>97</v>
      </c>
      <c r="E20" s="90" t="s">
        <v>98</v>
      </c>
      <c r="F20" s="68">
        <v>1992</v>
      </c>
      <c r="G20" s="69">
        <v>12</v>
      </c>
      <c r="H20" s="70">
        <v>6926.1</v>
      </c>
      <c r="I20" s="70">
        <v>6094.1</v>
      </c>
      <c r="J20" s="68">
        <v>3693.9</v>
      </c>
      <c r="K20" s="83">
        <v>96</v>
      </c>
      <c r="L20" s="69">
        <v>2</v>
      </c>
      <c r="M20" s="69">
        <v>2</v>
      </c>
      <c r="N20" s="69">
        <v>2</v>
      </c>
      <c r="O20" s="69">
        <v>2</v>
      </c>
      <c r="P20" s="72">
        <v>6094.1</v>
      </c>
      <c r="Q20" s="72">
        <v>723.8</v>
      </c>
      <c r="R20" s="72">
        <v>593.9</v>
      </c>
      <c r="S20" s="70">
        <v>593.9</v>
      </c>
      <c r="T20" s="70">
        <v>593.9</v>
      </c>
      <c r="U20" s="70">
        <v>288.39999999999998</v>
      </c>
      <c r="V20" s="70">
        <v>352.5</v>
      </c>
      <c r="W20" s="70">
        <v>369.3</v>
      </c>
      <c r="X20" s="73">
        <v>721.8</v>
      </c>
      <c r="Y20" s="74">
        <v>9</v>
      </c>
      <c r="Z20" s="73">
        <v>730.8</v>
      </c>
      <c r="AA20" s="75">
        <v>94</v>
      </c>
      <c r="AB20" s="73">
        <v>636.79999999999995</v>
      </c>
      <c r="AC20" s="76">
        <v>984</v>
      </c>
      <c r="AD20" s="76">
        <v>366</v>
      </c>
      <c r="AE20" s="76">
        <v>253</v>
      </c>
      <c r="AF20" s="76">
        <f t="shared" si="0"/>
        <v>1603</v>
      </c>
      <c r="AG20" s="76">
        <v>4515</v>
      </c>
      <c r="AH20" s="76">
        <v>569</v>
      </c>
      <c r="AI20" s="76">
        <v>8</v>
      </c>
      <c r="AJ20" s="76">
        <f t="shared" si="1"/>
        <v>5092</v>
      </c>
      <c r="AK20" s="77">
        <v>2</v>
      </c>
      <c r="AL20" s="76">
        <v>1</v>
      </c>
      <c r="AM20" s="77"/>
      <c r="AR20" s="79">
        <f t="shared" si="2"/>
        <v>4</v>
      </c>
      <c r="AS20" s="80">
        <f t="shared" si="3"/>
        <v>3603.84</v>
      </c>
      <c r="AT20" s="80">
        <f t="shared" si="6"/>
        <v>3603.84</v>
      </c>
      <c r="AU20" s="77">
        <f t="shared" si="4"/>
        <v>300.32</v>
      </c>
    </row>
    <row r="21" spans="1:47" ht="12.75" customHeight="1" x14ac:dyDescent="0.2">
      <c r="A21" s="82">
        <f t="shared" si="5"/>
        <v>13</v>
      </c>
      <c r="B21" s="82" t="s">
        <v>60</v>
      </c>
      <c r="C21" s="65" t="s">
        <v>99</v>
      </c>
      <c r="D21" s="89" t="s">
        <v>100</v>
      </c>
      <c r="E21" s="90" t="s">
        <v>101</v>
      </c>
      <c r="F21" s="68">
        <v>1996</v>
      </c>
      <c r="G21" s="69">
        <v>12</v>
      </c>
      <c r="H21" s="70">
        <v>6651.5</v>
      </c>
      <c r="I21" s="70">
        <v>5590.4</v>
      </c>
      <c r="J21" s="68">
        <v>3284.3</v>
      </c>
      <c r="K21" s="83">
        <v>94</v>
      </c>
      <c r="L21" s="69">
        <v>2</v>
      </c>
      <c r="M21" s="69">
        <v>2</v>
      </c>
      <c r="N21" s="69">
        <v>2</v>
      </c>
      <c r="O21" s="69">
        <v>2</v>
      </c>
      <c r="P21" s="72">
        <v>5590.4</v>
      </c>
      <c r="Q21" s="70">
        <v>679.8</v>
      </c>
      <c r="R21" s="72">
        <v>0</v>
      </c>
      <c r="S21" s="72">
        <v>0</v>
      </c>
      <c r="T21" s="70">
        <v>494</v>
      </c>
      <c r="U21" s="70">
        <v>499.4</v>
      </c>
      <c r="V21" s="70">
        <v>377</v>
      </c>
      <c r="W21" s="70">
        <v>563.6</v>
      </c>
      <c r="X21" s="73">
        <v>940.6</v>
      </c>
      <c r="Y21" s="74">
        <v>17.2</v>
      </c>
      <c r="Z21" s="73">
        <v>957.8</v>
      </c>
      <c r="AA21" s="75">
        <v>65</v>
      </c>
      <c r="AB21" s="73">
        <v>892.8</v>
      </c>
      <c r="AC21" s="76">
        <v>0</v>
      </c>
      <c r="AD21" s="76">
        <v>187</v>
      </c>
      <c r="AE21" s="76">
        <v>93</v>
      </c>
      <c r="AF21" s="76">
        <f t="shared" si="0"/>
        <v>280</v>
      </c>
      <c r="AG21" s="76">
        <v>977</v>
      </c>
      <c r="AH21" s="76">
        <v>0</v>
      </c>
      <c r="AI21" s="76">
        <v>4</v>
      </c>
      <c r="AJ21" s="76">
        <f t="shared" si="1"/>
        <v>981</v>
      </c>
      <c r="AK21" s="77">
        <v>2</v>
      </c>
      <c r="AL21" s="76">
        <v>1</v>
      </c>
      <c r="AM21" s="77"/>
      <c r="AR21" s="79">
        <f t="shared" si="2"/>
        <v>4</v>
      </c>
      <c r="AS21" s="80">
        <f t="shared" si="3"/>
        <v>3603.84</v>
      </c>
      <c r="AT21" s="80">
        <f t="shared" si="6"/>
        <v>3603.84</v>
      </c>
      <c r="AU21" s="77">
        <f t="shared" si="4"/>
        <v>300.32</v>
      </c>
    </row>
    <row r="22" spans="1:47" ht="12.75" customHeight="1" x14ac:dyDescent="0.2">
      <c r="A22" s="82">
        <f t="shared" si="5"/>
        <v>14</v>
      </c>
      <c r="B22" s="82" t="s">
        <v>60</v>
      </c>
      <c r="C22" s="65" t="s">
        <v>102</v>
      </c>
      <c r="D22" s="89" t="s">
        <v>103</v>
      </c>
      <c r="E22" s="90" t="s">
        <v>104</v>
      </c>
      <c r="F22" s="67">
        <v>2002</v>
      </c>
      <c r="G22" s="69">
        <v>10</v>
      </c>
      <c r="H22" s="70">
        <v>5539.5</v>
      </c>
      <c r="I22" s="70">
        <v>4737.2</v>
      </c>
      <c r="J22" s="68">
        <v>2886.6</v>
      </c>
      <c r="K22" s="83">
        <v>60</v>
      </c>
      <c r="L22" s="69">
        <v>2</v>
      </c>
      <c r="M22" s="69">
        <v>2</v>
      </c>
      <c r="N22" s="69">
        <v>0</v>
      </c>
      <c r="O22" s="69">
        <v>2</v>
      </c>
      <c r="P22" s="82">
        <v>0</v>
      </c>
      <c r="Q22" s="85">
        <v>662.1</v>
      </c>
      <c r="R22" s="86">
        <v>531.4</v>
      </c>
      <c r="S22" s="86">
        <v>531.4</v>
      </c>
      <c r="T22" s="85">
        <v>535.4</v>
      </c>
      <c r="U22" s="85">
        <v>632.20000000000005</v>
      </c>
      <c r="V22" s="85">
        <v>0</v>
      </c>
      <c r="W22" s="85">
        <v>632.20000000000005</v>
      </c>
      <c r="X22" s="73">
        <v>632.20000000000005</v>
      </c>
      <c r="Y22" s="74">
        <v>2.4</v>
      </c>
      <c r="Z22" s="73">
        <v>634.6</v>
      </c>
      <c r="AA22" s="73">
        <v>6</v>
      </c>
      <c r="AB22" s="73">
        <v>628.6</v>
      </c>
      <c r="AC22" s="76">
        <v>1012</v>
      </c>
      <c r="AD22" s="76">
        <v>289</v>
      </c>
      <c r="AE22" s="76">
        <v>175</v>
      </c>
      <c r="AF22" s="76">
        <f t="shared" si="0"/>
        <v>1476</v>
      </c>
      <c r="AG22" s="76">
        <v>2071</v>
      </c>
      <c r="AH22" s="76">
        <v>167</v>
      </c>
      <c r="AI22" s="76">
        <v>0</v>
      </c>
      <c r="AJ22" s="76">
        <f t="shared" si="1"/>
        <v>2238</v>
      </c>
      <c r="AK22" s="77"/>
      <c r="AL22" s="76">
        <v>1</v>
      </c>
      <c r="AM22" s="77">
        <v>1</v>
      </c>
      <c r="AR22" s="79">
        <f t="shared" si="2"/>
        <v>2</v>
      </c>
      <c r="AS22" s="80">
        <f t="shared" si="3"/>
        <v>1801.92</v>
      </c>
      <c r="AT22" s="80">
        <f t="shared" si="6"/>
        <v>1801.92</v>
      </c>
      <c r="AU22" s="77">
        <f t="shared" si="4"/>
        <v>150.16</v>
      </c>
    </row>
    <row r="23" spans="1:47" ht="12.75" customHeight="1" x14ac:dyDescent="0.2">
      <c r="A23" s="82">
        <f t="shared" si="5"/>
        <v>15</v>
      </c>
      <c r="B23" s="91" t="s">
        <v>60</v>
      </c>
      <c r="C23" s="91" t="s">
        <v>105</v>
      </c>
      <c r="D23" s="92" t="s">
        <v>106</v>
      </c>
      <c r="E23" s="93" t="s">
        <v>107</v>
      </c>
      <c r="F23" s="68">
        <v>1977</v>
      </c>
      <c r="G23" s="69">
        <v>16</v>
      </c>
      <c r="H23" s="70">
        <v>6528.4</v>
      </c>
      <c r="I23" s="70">
        <v>5279.9</v>
      </c>
      <c r="J23" s="68">
        <v>3273.4</v>
      </c>
      <c r="K23" s="83">
        <v>111</v>
      </c>
      <c r="L23" s="69">
        <v>1</v>
      </c>
      <c r="M23" s="69">
        <v>1</v>
      </c>
      <c r="N23" s="69">
        <v>1</v>
      </c>
      <c r="O23" s="69">
        <v>1</v>
      </c>
      <c r="P23" s="72">
        <v>5279.9</v>
      </c>
      <c r="Q23" s="70">
        <v>530.20000000000005</v>
      </c>
      <c r="R23" s="72">
        <v>399.1</v>
      </c>
      <c r="S23" s="72">
        <v>399.1</v>
      </c>
      <c r="T23" s="70">
        <v>346.8</v>
      </c>
      <c r="U23" s="70">
        <v>191.8</v>
      </c>
      <c r="V23" s="70">
        <v>614.20000000000005</v>
      </c>
      <c r="W23" s="70">
        <v>244</v>
      </c>
      <c r="X23" s="73">
        <v>858.2</v>
      </c>
      <c r="Y23" s="74">
        <v>1.6</v>
      </c>
      <c r="Z23" s="73">
        <v>859.8</v>
      </c>
      <c r="AA23" s="73">
        <v>20.2</v>
      </c>
      <c r="AB23" s="73">
        <v>839.6</v>
      </c>
      <c r="AC23" s="76">
        <v>474</v>
      </c>
      <c r="AD23" s="76">
        <v>1149</v>
      </c>
      <c r="AE23" s="76">
        <v>190</v>
      </c>
      <c r="AF23" s="76">
        <f t="shared" si="0"/>
        <v>1813</v>
      </c>
      <c r="AG23" s="76">
        <v>3711</v>
      </c>
      <c r="AH23" s="76">
        <v>0</v>
      </c>
      <c r="AI23" s="76">
        <v>25</v>
      </c>
      <c r="AJ23" s="76">
        <f t="shared" si="1"/>
        <v>3736</v>
      </c>
      <c r="AK23" s="77">
        <v>1</v>
      </c>
      <c r="AL23" s="76"/>
      <c r="AM23" s="77"/>
      <c r="AR23" s="79">
        <f t="shared" si="2"/>
        <v>2</v>
      </c>
      <c r="AS23" s="80">
        <f t="shared" si="3"/>
        <v>1801.92</v>
      </c>
      <c r="AT23" s="80">
        <f t="shared" si="6"/>
        <v>1801.92</v>
      </c>
      <c r="AU23" s="77">
        <f t="shared" si="4"/>
        <v>150.16</v>
      </c>
    </row>
    <row r="24" spans="1:47" ht="12" customHeight="1" x14ac:dyDescent="0.2">
      <c r="A24" s="82">
        <f t="shared" si="5"/>
        <v>16</v>
      </c>
      <c r="B24" s="91" t="s">
        <v>60</v>
      </c>
      <c r="C24" s="91" t="s">
        <v>108</v>
      </c>
      <c r="D24" s="92" t="s">
        <v>109</v>
      </c>
      <c r="E24" s="93" t="s">
        <v>110</v>
      </c>
      <c r="F24" s="68">
        <v>1977</v>
      </c>
      <c r="G24" s="69">
        <v>16</v>
      </c>
      <c r="H24" s="70">
        <v>6541.7</v>
      </c>
      <c r="I24" s="70">
        <v>5292.4</v>
      </c>
      <c r="J24" s="68">
        <v>3293.2</v>
      </c>
      <c r="K24" s="83">
        <v>111</v>
      </c>
      <c r="L24" s="69">
        <v>1</v>
      </c>
      <c r="M24" s="69">
        <v>1</v>
      </c>
      <c r="N24" s="69">
        <v>1</v>
      </c>
      <c r="O24" s="69">
        <v>1</v>
      </c>
      <c r="P24" s="72">
        <v>5292.4</v>
      </c>
      <c r="Q24" s="70">
        <v>530.20000000000005</v>
      </c>
      <c r="R24" s="72">
        <v>398.8</v>
      </c>
      <c r="S24" s="72">
        <v>398.8</v>
      </c>
      <c r="T24" s="70">
        <v>350.5</v>
      </c>
      <c r="U24" s="70">
        <v>191.8</v>
      </c>
      <c r="V24" s="70">
        <v>614.20000000000005</v>
      </c>
      <c r="W24" s="70">
        <v>244</v>
      </c>
      <c r="X24" s="73">
        <v>858.2</v>
      </c>
      <c r="Y24" s="74">
        <v>1.6</v>
      </c>
      <c r="Z24" s="73">
        <v>859.8</v>
      </c>
      <c r="AA24" s="73">
        <v>30.7</v>
      </c>
      <c r="AB24" s="73">
        <v>829.1</v>
      </c>
      <c r="AC24" s="76">
        <v>193</v>
      </c>
      <c r="AD24" s="76">
        <v>530</v>
      </c>
      <c r="AE24" s="76">
        <v>177</v>
      </c>
      <c r="AF24" s="76">
        <f t="shared" si="0"/>
        <v>900</v>
      </c>
      <c r="AG24" s="76">
        <v>2875</v>
      </c>
      <c r="AH24" s="76">
        <v>430</v>
      </c>
      <c r="AI24" s="76">
        <v>30</v>
      </c>
      <c r="AJ24" s="76">
        <f t="shared" si="1"/>
        <v>3335</v>
      </c>
      <c r="AK24" s="77">
        <v>1</v>
      </c>
      <c r="AL24" s="76"/>
      <c r="AM24" s="77"/>
      <c r="AR24" s="79">
        <f t="shared" si="2"/>
        <v>2</v>
      </c>
      <c r="AS24" s="80">
        <f t="shared" si="3"/>
        <v>1801.92</v>
      </c>
      <c r="AT24" s="80">
        <f t="shared" si="6"/>
        <v>1801.92</v>
      </c>
      <c r="AU24" s="77">
        <f t="shared" si="4"/>
        <v>150.16</v>
      </c>
    </row>
    <row r="25" spans="1:47" ht="12" customHeight="1" x14ac:dyDescent="0.2">
      <c r="A25" s="82">
        <f t="shared" si="5"/>
        <v>17</v>
      </c>
      <c r="B25" s="91" t="s">
        <v>60</v>
      </c>
      <c r="C25" s="91" t="s">
        <v>111</v>
      </c>
      <c r="D25" s="92" t="s">
        <v>112</v>
      </c>
      <c r="E25" s="93" t="s">
        <v>113</v>
      </c>
      <c r="F25" s="68">
        <v>1977</v>
      </c>
      <c r="G25" s="69">
        <v>12</v>
      </c>
      <c r="H25" s="70">
        <v>35466.9</v>
      </c>
      <c r="I25" s="70">
        <v>29570.1</v>
      </c>
      <c r="J25" s="68">
        <v>18044.2</v>
      </c>
      <c r="K25" s="83">
        <v>515</v>
      </c>
      <c r="L25" s="69">
        <v>11</v>
      </c>
      <c r="M25" s="69">
        <v>22</v>
      </c>
      <c r="N25" s="69">
        <v>0</v>
      </c>
      <c r="O25" s="69">
        <v>11</v>
      </c>
      <c r="P25" s="82">
        <v>0</v>
      </c>
      <c r="Q25" s="85">
        <v>3643.4</v>
      </c>
      <c r="R25" s="86">
        <v>0</v>
      </c>
      <c r="S25" s="86">
        <v>0</v>
      </c>
      <c r="T25" s="85">
        <v>2739.9</v>
      </c>
      <c r="U25" s="85">
        <v>1286.5</v>
      </c>
      <c r="V25" s="85">
        <v>2335.3000000000002</v>
      </c>
      <c r="W25" s="85">
        <v>1605.8</v>
      </c>
      <c r="X25" s="73">
        <v>3941.1</v>
      </c>
      <c r="Y25" s="74">
        <v>23.3</v>
      </c>
      <c r="Z25" s="73">
        <v>3964.4</v>
      </c>
      <c r="AA25" s="73">
        <v>21.9</v>
      </c>
      <c r="AB25" s="73">
        <v>3942.5</v>
      </c>
      <c r="AC25" s="76">
        <v>2388</v>
      </c>
      <c r="AD25" s="76">
        <f>633+42</f>
        <v>675</v>
      </c>
      <c r="AE25" s="76">
        <v>2735</v>
      </c>
      <c r="AF25" s="76">
        <f t="shared" si="0"/>
        <v>5798</v>
      </c>
      <c r="AG25" s="76">
        <v>15377</v>
      </c>
      <c r="AH25" s="76">
        <v>0</v>
      </c>
      <c r="AI25" s="76">
        <v>90</v>
      </c>
      <c r="AJ25" s="76">
        <f t="shared" si="1"/>
        <v>15467</v>
      </c>
      <c r="AK25" s="77">
        <v>11</v>
      </c>
      <c r="AL25" s="76">
        <v>1</v>
      </c>
      <c r="AM25" s="77"/>
      <c r="AR25" s="79">
        <f t="shared" si="2"/>
        <v>22</v>
      </c>
      <c r="AS25" s="80">
        <f t="shared" si="3"/>
        <v>19821.12</v>
      </c>
      <c r="AT25" s="80">
        <f t="shared" si="6"/>
        <v>19821.12</v>
      </c>
      <c r="AU25" s="77">
        <f t="shared" si="4"/>
        <v>1651.76</v>
      </c>
    </row>
    <row r="26" spans="1:47" ht="11.25" customHeight="1" x14ac:dyDescent="0.2">
      <c r="A26" s="82">
        <f t="shared" si="5"/>
        <v>18</v>
      </c>
      <c r="B26" s="91" t="s">
        <v>60</v>
      </c>
      <c r="C26" s="91" t="s">
        <v>114</v>
      </c>
      <c r="D26" s="92" t="s">
        <v>115</v>
      </c>
      <c r="E26" s="93" t="s">
        <v>116</v>
      </c>
      <c r="F26" s="68">
        <v>1977</v>
      </c>
      <c r="G26" s="69">
        <v>9</v>
      </c>
      <c r="H26" s="70">
        <v>19868.099999999999</v>
      </c>
      <c r="I26" s="70">
        <v>17693.7</v>
      </c>
      <c r="J26" s="68">
        <v>12131.8</v>
      </c>
      <c r="K26" s="83">
        <v>357</v>
      </c>
      <c r="L26" s="69">
        <v>10</v>
      </c>
      <c r="M26" s="69">
        <v>10</v>
      </c>
      <c r="N26" s="69">
        <v>0</v>
      </c>
      <c r="O26" s="69">
        <v>10</v>
      </c>
      <c r="P26" s="82">
        <v>0</v>
      </c>
      <c r="Q26" s="85">
        <v>2672.4</v>
      </c>
      <c r="R26" s="86">
        <v>0</v>
      </c>
      <c r="S26" s="86">
        <v>0</v>
      </c>
      <c r="T26" s="85">
        <v>2155.3000000000002</v>
      </c>
      <c r="U26" s="85">
        <v>1707.4</v>
      </c>
      <c r="V26" s="85">
        <v>0</v>
      </c>
      <c r="W26" s="85">
        <v>2301.1</v>
      </c>
      <c r="X26" s="73">
        <v>2301.1</v>
      </c>
      <c r="Y26" s="74">
        <v>34.9</v>
      </c>
      <c r="Z26" s="73">
        <v>2336</v>
      </c>
      <c r="AA26" s="73">
        <v>30.5</v>
      </c>
      <c r="AB26" s="73">
        <v>2305.5</v>
      </c>
      <c r="AC26" s="76">
        <v>2443</v>
      </c>
      <c r="AD26" s="76">
        <v>2964</v>
      </c>
      <c r="AE26" s="76">
        <v>449</v>
      </c>
      <c r="AF26" s="76">
        <f t="shared" si="0"/>
        <v>5856</v>
      </c>
      <c r="AG26" s="76">
        <v>13656</v>
      </c>
      <c r="AH26" s="76">
        <v>2300</v>
      </c>
      <c r="AI26" s="76">
        <v>105</v>
      </c>
      <c r="AJ26" s="76">
        <f t="shared" si="1"/>
        <v>16061</v>
      </c>
      <c r="AK26" s="77"/>
      <c r="AL26" s="76">
        <v>2</v>
      </c>
      <c r="AM26" s="77"/>
      <c r="AR26" s="79">
        <f t="shared" si="2"/>
        <v>10</v>
      </c>
      <c r="AS26" s="80">
        <f t="shared" si="3"/>
        <v>9009.5999999999985</v>
      </c>
      <c r="AT26" s="80">
        <f t="shared" si="6"/>
        <v>9009.5999999999985</v>
      </c>
      <c r="AU26" s="77">
        <f t="shared" si="4"/>
        <v>750.79999999999984</v>
      </c>
    </row>
    <row r="27" spans="1:47" ht="12.75" customHeight="1" x14ac:dyDescent="0.2">
      <c r="A27" s="82">
        <f t="shared" si="5"/>
        <v>19</v>
      </c>
      <c r="B27" s="91" t="s">
        <v>60</v>
      </c>
      <c r="C27" s="91" t="s">
        <v>117</v>
      </c>
      <c r="D27" s="92" t="s">
        <v>118</v>
      </c>
      <c r="E27" s="93" t="s">
        <v>119</v>
      </c>
      <c r="F27" s="68">
        <v>1977</v>
      </c>
      <c r="G27" s="69">
        <v>9</v>
      </c>
      <c r="H27" s="70">
        <v>16281.8</v>
      </c>
      <c r="I27" s="70">
        <v>14223.8</v>
      </c>
      <c r="J27" s="68">
        <v>9050.2999999999993</v>
      </c>
      <c r="K27" s="83">
        <v>287</v>
      </c>
      <c r="L27" s="69">
        <v>8</v>
      </c>
      <c r="M27" s="69">
        <v>8</v>
      </c>
      <c r="N27" s="69">
        <v>0</v>
      </c>
      <c r="O27" s="69">
        <v>8</v>
      </c>
      <c r="P27" s="82">
        <v>0</v>
      </c>
      <c r="Q27" s="85">
        <v>2106.6</v>
      </c>
      <c r="R27" s="86">
        <v>0</v>
      </c>
      <c r="S27" s="86">
        <v>0</v>
      </c>
      <c r="T27" s="85">
        <v>1512.3</v>
      </c>
      <c r="U27" s="85">
        <v>1284</v>
      </c>
      <c r="V27" s="85">
        <v>0</v>
      </c>
      <c r="W27" s="85">
        <v>1660.1</v>
      </c>
      <c r="X27" s="73">
        <v>1660.1</v>
      </c>
      <c r="Y27" s="74">
        <v>21.6</v>
      </c>
      <c r="Z27" s="73">
        <v>1681.7</v>
      </c>
      <c r="AA27" s="73">
        <v>30.4</v>
      </c>
      <c r="AB27" s="73">
        <v>1651.3</v>
      </c>
      <c r="AC27" s="76">
        <v>1569</v>
      </c>
      <c r="AD27" s="76">
        <v>5364</v>
      </c>
      <c r="AE27" s="76">
        <v>443</v>
      </c>
      <c r="AF27" s="76">
        <f t="shared" si="0"/>
        <v>7376</v>
      </c>
      <c r="AG27" s="76">
        <v>14439</v>
      </c>
      <c r="AH27" s="76">
        <v>675</v>
      </c>
      <c r="AI27" s="76">
        <v>45</v>
      </c>
      <c r="AJ27" s="76">
        <f t="shared" si="1"/>
        <v>15159</v>
      </c>
      <c r="AK27" s="77"/>
      <c r="AL27" s="76"/>
      <c r="AM27" s="77"/>
      <c r="AR27" s="79">
        <f t="shared" si="2"/>
        <v>8</v>
      </c>
      <c r="AS27" s="80">
        <f t="shared" si="3"/>
        <v>7207.68</v>
      </c>
      <c r="AT27" s="80">
        <f t="shared" si="6"/>
        <v>7207.68</v>
      </c>
      <c r="AU27" s="77">
        <f t="shared" si="4"/>
        <v>600.64</v>
      </c>
    </row>
    <row r="28" spans="1:47" ht="13.5" customHeight="1" x14ac:dyDescent="0.2">
      <c r="A28" s="82">
        <f t="shared" si="5"/>
        <v>20</v>
      </c>
      <c r="B28" s="91" t="s">
        <v>60</v>
      </c>
      <c r="C28" s="91" t="s">
        <v>120</v>
      </c>
      <c r="D28" s="92" t="s">
        <v>121</v>
      </c>
      <c r="E28" s="93" t="s">
        <v>122</v>
      </c>
      <c r="F28" s="68">
        <v>1977</v>
      </c>
      <c r="G28" s="69">
        <v>9</v>
      </c>
      <c r="H28" s="70">
        <v>11789.4</v>
      </c>
      <c r="I28" s="70">
        <v>10631.1</v>
      </c>
      <c r="J28" s="94">
        <v>7062</v>
      </c>
      <c r="K28" s="83">
        <v>216</v>
      </c>
      <c r="L28" s="69">
        <v>6</v>
      </c>
      <c r="M28" s="69">
        <v>6</v>
      </c>
      <c r="N28" s="69">
        <v>0</v>
      </c>
      <c r="O28" s="69">
        <v>6</v>
      </c>
      <c r="P28" s="82">
        <v>0</v>
      </c>
      <c r="Q28" s="85">
        <v>1573.8</v>
      </c>
      <c r="R28" s="86">
        <v>0</v>
      </c>
      <c r="S28" s="86">
        <v>0</v>
      </c>
      <c r="T28" s="85">
        <v>1262.5999999999999</v>
      </c>
      <c r="U28" s="85">
        <v>959</v>
      </c>
      <c r="V28" s="85">
        <v>0</v>
      </c>
      <c r="W28" s="85">
        <v>1252.4000000000001</v>
      </c>
      <c r="X28" s="73">
        <v>1252.4000000000001</v>
      </c>
      <c r="Y28" s="74">
        <v>17.399999999999999</v>
      </c>
      <c r="Z28" s="73">
        <v>1269.8</v>
      </c>
      <c r="AA28" s="73">
        <v>27.1</v>
      </c>
      <c r="AB28" s="73">
        <v>1242.7</v>
      </c>
      <c r="AC28" s="76">
        <v>1117</v>
      </c>
      <c r="AD28" s="76">
        <v>1195</v>
      </c>
      <c r="AE28" s="76">
        <v>283</v>
      </c>
      <c r="AF28" s="76">
        <f t="shared" si="0"/>
        <v>2595</v>
      </c>
      <c r="AG28" s="76">
        <v>4620</v>
      </c>
      <c r="AH28" s="76">
        <v>0</v>
      </c>
      <c r="AI28" s="76">
        <v>60</v>
      </c>
      <c r="AJ28" s="76">
        <f t="shared" si="1"/>
        <v>4680</v>
      </c>
      <c r="AK28" s="77"/>
      <c r="AL28" s="76">
        <v>1</v>
      </c>
      <c r="AM28" s="77"/>
      <c r="AR28" s="79">
        <f t="shared" si="2"/>
        <v>6</v>
      </c>
      <c r="AS28" s="80">
        <f t="shared" si="3"/>
        <v>5405.76</v>
      </c>
      <c r="AT28" s="80">
        <f t="shared" si="6"/>
        <v>5405.76</v>
      </c>
      <c r="AU28" s="77">
        <f t="shared" si="4"/>
        <v>450.48</v>
      </c>
    </row>
    <row r="29" spans="1:47" ht="12" customHeight="1" x14ac:dyDescent="0.2">
      <c r="A29" s="82">
        <f t="shared" si="5"/>
        <v>21</v>
      </c>
      <c r="B29" s="91" t="s">
        <v>60</v>
      </c>
      <c r="C29" s="91" t="s">
        <v>123</v>
      </c>
      <c r="D29" s="92" t="s">
        <v>124</v>
      </c>
      <c r="E29" s="93" t="s">
        <v>125</v>
      </c>
      <c r="F29" s="68">
        <v>1977</v>
      </c>
      <c r="G29" s="69">
        <v>9</v>
      </c>
      <c r="H29" s="70">
        <v>5969.8</v>
      </c>
      <c r="I29" s="70">
        <v>5306.5</v>
      </c>
      <c r="J29" s="68">
        <v>3649.2</v>
      </c>
      <c r="K29" s="83">
        <v>108</v>
      </c>
      <c r="L29" s="69">
        <v>3</v>
      </c>
      <c r="M29" s="69">
        <v>3</v>
      </c>
      <c r="N29" s="69">
        <v>0</v>
      </c>
      <c r="O29" s="69">
        <v>3</v>
      </c>
      <c r="P29" s="82">
        <v>0</v>
      </c>
      <c r="Q29" s="85">
        <v>767.9</v>
      </c>
      <c r="R29" s="86">
        <v>0</v>
      </c>
      <c r="S29" s="85">
        <v>0</v>
      </c>
      <c r="T29" s="85">
        <v>576.4</v>
      </c>
      <c r="U29" s="85">
        <v>512.1</v>
      </c>
      <c r="V29" s="85">
        <v>0</v>
      </c>
      <c r="W29" s="85">
        <v>590.4</v>
      </c>
      <c r="X29" s="73">
        <v>590.4</v>
      </c>
      <c r="Y29" s="74">
        <v>7.8</v>
      </c>
      <c r="Z29" s="73">
        <v>598.20000000000005</v>
      </c>
      <c r="AA29" s="73">
        <v>27.4</v>
      </c>
      <c r="AB29" s="73">
        <v>570.79999999999995</v>
      </c>
      <c r="AC29" s="76">
        <v>467</v>
      </c>
      <c r="AD29" s="76">
        <v>1783</v>
      </c>
      <c r="AE29" s="76">
        <v>142</v>
      </c>
      <c r="AF29" s="76">
        <f t="shared" si="0"/>
        <v>2392</v>
      </c>
      <c r="AG29" s="76">
        <v>5561</v>
      </c>
      <c r="AH29" s="76">
        <v>166</v>
      </c>
      <c r="AI29" s="76">
        <v>40</v>
      </c>
      <c r="AJ29" s="76">
        <f t="shared" si="1"/>
        <v>5767</v>
      </c>
      <c r="AK29" s="77"/>
      <c r="AL29" s="76">
        <v>1</v>
      </c>
      <c r="AM29" s="77"/>
      <c r="AR29" s="79">
        <f t="shared" si="2"/>
        <v>3</v>
      </c>
      <c r="AS29" s="80">
        <f t="shared" si="3"/>
        <v>2702.88</v>
      </c>
      <c r="AT29" s="80">
        <f t="shared" si="6"/>
        <v>2702.88</v>
      </c>
      <c r="AU29" s="77">
        <f t="shared" si="4"/>
        <v>225.24</v>
      </c>
    </row>
    <row r="30" spans="1:47" ht="13.5" customHeight="1" x14ac:dyDescent="0.2">
      <c r="A30" s="82">
        <f t="shared" si="5"/>
        <v>22</v>
      </c>
      <c r="B30" s="91" t="s">
        <v>60</v>
      </c>
      <c r="C30" s="91" t="s">
        <v>126</v>
      </c>
      <c r="D30" s="92" t="s">
        <v>127</v>
      </c>
      <c r="E30" s="93" t="s">
        <v>128</v>
      </c>
      <c r="F30" s="68">
        <v>1977</v>
      </c>
      <c r="G30" s="69">
        <v>9</v>
      </c>
      <c r="H30" s="70">
        <v>5915.6</v>
      </c>
      <c r="I30" s="70">
        <v>5291</v>
      </c>
      <c r="J30" s="68">
        <v>3641.4</v>
      </c>
      <c r="K30" s="83">
        <v>108</v>
      </c>
      <c r="L30" s="69">
        <v>3</v>
      </c>
      <c r="M30" s="69">
        <v>3</v>
      </c>
      <c r="N30" s="69">
        <v>0</v>
      </c>
      <c r="O30" s="69">
        <v>3</v>
      </c>
      <c r="P30" s="82">
        <v>0</v>
      </c>
      <c r="Q30" s="85">
        <v>774.5</v>
      </c>
      <c r="R30" s="86">
        <v>0</v>
      </c>
      <c r="S30" s="85">
        <v>0</v>
      </c>
      <c r="T30" s="85">
        <v>574.70000000000005</v>
      </c>
      <c r="U30" s="85">
        <v>495</v>
      </c>
      <c r="V30" s="85">
        <v>0</v>
      </c>
      <c r="W30" s="85">
        <v>645.5</v>
      </c>
      <c r="X30" s="73">
        <v>645.5</v>
      </c>
      <c r="Y30" s="74">
        <v>7.8</v>
      </c>
      <c r="Z30" s="73">
        <v>653.29999999999995</v>
      </c>
      <c r="AA30" s="73">
        <v>27.5</v>
      </c>
      <c r="AB30" s="73">
        <v>625.79999999999995</v>
      </c>
      <c r="AC30" s="76">
        <v>421</v>
      </c>
      <c r="AD30" s="76">
        <v>1673</v>
      </c>
      <c r="AE30" s="76">
        <v>117</v>
      </c>
      <c r="AF30" s="76">
        <f t="shared" si="0"/>
        <v>2211</v>
      </c>
      <c r="AG30" s="76">
        <v>4730</v>
      </c>
      <c r="AH30" s="76">
        <v>50</v>
      </c>
      <c r="AI30" s="76">
        <v>15</v>
      </c>
      <c r="AJ30" s="76">
        <f t="shared" si="1"/>
        <v>4795</v>
      </c>
      <c r="AK30" s="77"/>
      <c r="AL30" s="76">
        <v>1</v>
      </c>
      <c r="AM30" s="77"/>
      <c r="AR30" s="79">
        <f t="shared" si="2"/>
        <v>3</v>
      </c>
      <c r="AS30" s="80">
        <f t="shared" si="3"/>
        <v>2702.88</v>
      </c>
      <c r="AT30" s="80">
        <f t="shared" si="6"/>
        <v>2702.88</v>
      </c>
      <c r="AU30" s="77">
        <f t="shared" si="4"/>
        <v>225.24</v>
      </c>
    </row>
    <row r="31" spans="1:47" ht="13.5" customHeight="1" x14ac:dyDescent="0.2">
      <c r="A31" s="82">
        <f t="shared" si="5"/>
        <v>23</v>
      </c>
      <c r="B31" s="91" t="s">
        <v>60</v>
      </c>
      <c r="C31" s="91" t="s">
        <v>129</v>
      </c>
      <c r="D31" s="92" t="s">
        <v>130</v>
      </c>
      <c r="E31" s="93" t="s">
        <v>131</v>
      </c>
      <c r="F31" s="68">
        <v>1977</v>
      </c>
      <c r="G31" s="69">
        <v>9</v>
      </c>
      <c r="H31" s="70">
        <v>5917.2</v>
      </c>
      <c r="I31" s="70">
        <v>5292.6</v>
      </c>
      <c r="J31" s="94">
        <v>3643.5</v>
      </c>
      <c r="K31" s="83">
        <v>108</v>
      </c>
      <c r="L31" s="69">
        <v>3</v>
      </c>
      <c r="M31" s="69">
        <v>3</v>
      </c>
      <c r="N31" s="69">
        <v>0</v>
      </c>
      <c r="O31" s="69">
        <v>3</v>
      </c>
      <c r="P31" s="82">
        <v>0</v>
      </c>
      <c r="Q31" s="85">
        <v>777.2</v>
      </c>
      <c r="R31" s="86">
        <v>0</v>
      </c>
      <c r="S31" s="85">
        <v>0</v>
      </c>
      <c r="T31" s="85">
        <v>575.5</v>
      </c>
      <c r="U31" s="85">
        <v>495</v>
      </c>
      <c r="V31" s="85">
        <v>0</v>
      </c>
      <c r="W31" s="85">
        <v>645.5</v>
      </c>
      <c r="X31" s="73">
        <v>645.5</v>
      </c>
      <c r="Y31" s="74">
        <v>7.6</v>
      </c>
      <c r="Z31" s="73">
        <v>653.1</v>
      </c>
      <c r="AA31" s="73">
        <v>21.8</v>
      </c>
      <c r="AB31" s="73">
        <v>631.29999999999995</v>
      </c>
      <c r="AC31" s="76">
        <v>559</v>
      </c>
      <c r="AD31" s="76">
        <v>785</v>
      </c>
      <c r="AE31" s="76">
        <v>185</v>
      </c>
      <c r="AF31" s="76">
        <f t="shared" si="0"/>
        <v>1529</v>
      </c>
      <c r="AG31" s="76">
        <v>4354</v>
      </c>
      <c r="AH31" s="76">
        <v>650</v>
      </c>
      <c r="AI31" s="76">
        <v>30</v>
      </c>
      <c r="AJ31" s="76">
        <f t="shared" si="1"/>
        <v>5034</v>
      </c>
      <c r="AK31" s="77"/>
      <c r="AL31" s="76">
        <v>1</v>
      </c>
      <c r="AM31" s="77"/>
      <c r="AR31" s="79">
        <f t="shared" si="2"/>
        <v>3</v>
      </c>
      <c r="AS31" s="80">
        <f t="shared" si="3"/>
        <v>2702.88</v>
      </c>
      <c r="AT31" s="80">
        <f t="shared" si="6"/>
        <v>2702.88</v>
      </c>
      <c r="AU31" s="77">
        <f t="shared" si="4"/>
        <v>225.24</v>
      </c>
    </row>
    <row r="32" spans="1:47" ht="12.75" customHeight="1" x14ac:dyDescent="0.2">
      <c r="A32" s="82">
        <f t="shared" si="5"/>
        <v>24</v>
      </c>
      <c r="B32" s="91" t="s">
        <v>60</v>
      </c>
      <c r="C32" s="91" t="s">
        <v>132</v>
      </c>
      <c r="D32" s="92" t="s">
        <v>133</v>
      </c>
      <c r="E32" s="93" t="s">
        <v>134</v>
      </c>
      <c r="F32" s="68">
        <v>1977</v>
      </c>
      <c r="G32" s="69">
        <v>9</v>
      </c>
      <c r="H32" s="70">
        <v>7982.5</v>
      </c>
      <c r="I32" s="70">
        <v>6981.9</v>
      </c>
      <c r="J32" s="94">
        <v>4624.2</v>
      </c>
      <c r="K32" s="83">
        <v>140</v>
      </c>
      <c r="L32" s="69">
        <v>4</v>
      </c>
      <c r="M32" s="69">
        <v>4</v>
      </c>
      <c r="N32" s="69">
        <v>0</v>
      </c>
      <c r="O32" s="69">
        <v>4</v>
      </c>
      <c r="P32" s="82">
        <v>0</v>
      </c>
      <c r="Q32" s="85">
        <v>1062.5</v>
      </c>
      <c r="R32" s="86">
        <v>0</v>
      </c>
      <c r="S32" s="86">
        <v>0</v>
      </c>
      <c r="T32" s="85">
        <v>857.7</v>
      </c>
      <c r="U32" s="85">
        <v>634</v>
      </c>
      <c r="V32" s="85">
        <v>0</v>
      </c>
      <c r="W32" s="85">
        <v>726.4</v>
      </c>
      <c r="X32" s="73">
        <v>726.4</v>
      </c>
      <c r="Y32" s="74">
        <v>13.6</v>
      </c>
      <c r="Z32" s="73">
        <v>740</v>
      </c>
      <c r="AA32" s="73">
        <v>34.1</v>
      </c>
      <c r="AB32" s="73">
        <v>705.9</v>
      </c>
      <c r="AC32" s="76">
        <v>496</v>
      </c>
      <c r="AD32" s="76">
        <v>770</v>
      </c>
      <c r="AE32" s="76">
        <v>196</v>
      </c>
      <c r="AF32" s="76">
        <f t="shared" si="0"/>
        <v>1462</v>
      </c>
      <c r="AG32" s="76">
        <v>2607</v>
      </c>
      <c r="AH32" s="76">
        <v>87</v>
      </c>
      <c r="AI32" s="76">
        <v>30</v>
      </c>
      <c r="AJ32" s="76">
        <f t="shared" si="1"/>
        <v>2724</v>
      </c>
      <c r="AK32" s="77"/>
      <c r="AL32" s="76">
        <v>1</v>
      </c>
      <c r="AM32" s="77"/>
      <c r="AR32" s="79">
        <f t="shared" si="2"/>
        <v>4</v>
      </c>
      <c r="AS32" s="80">
        <f t="shared" si="3"/>
        <v>3603.84</v>
      </c>
      <c r="AT32" s="80">
        <f t="shared" si="6"/>
        <v>3603.84</v>
      </c>
      <c r="AU32" s="77">
        <f t="shared" si="4"/>
        <v>300.32</v>
      </c>
    </row>
    <row r="33" spans="1:47" ht="15" customHeight="1" x14ac:dyDescent="0.2">
      <c r="A33" s="82">
        <f t="shared" si="5"/>
        <v>25</v>
      </c>
      <c r="B33" s="91" t="s">
        <v>60</v>
      </c>
      <c r="C33" s="91" t="s">
        <v>135</v>
      </c>
      <c r="D33" s="92" t="s">
        <v>136</v>
      </c>
      <c r="E33" s="93" t="s">
        <v>137</v>
      </c>
      <c r="F33" s="68">
        <v>1977</v>
      </c>
      <c r="G33" s="69">
        <v>16</v>
      </c>
      <c r="H33" s="70">
        <v>6553.3</v>
      </c>
      <c r="I33" s="70">
        <v>5304</v>
      </c>
      <c r="J33" s="68">
        <v>3282</v>
      </c>
      <c r="K33" s="83">
        <v>111</v>
      </c>
      <c r="L33" s="69">
        <v>1</v>
      </c>
      <c r="M33" s="69">
        <v>1</v>
      </c>
      <c r="N33" s="69">
        <v>1</v>
      </c>
      <c r="O33" s="69">
        <v>1</v>
      </c>
      <c r="P33" s="72">
        <v>5304</v>
      </c>
      <c r="Q33" s="70">
        <v>529.70000000000005</v>
      </c>
      <c r="R33" s="72">
        <v>398.8</v>
      </c>
      <c r="S33" s="70">
        <v>398.8</v>
      </c>
      <c r="T33" s="70">
        <v>349.6</v>
      </c>
      <c r="U33" s="70">
        <v>197.7</v>
      </c>
      <c r="V33" s="70">
        <v>611.1</v>
      </c>
      <c r="W33" s="70">
        <v>248.7</v>
      </c>
      <c r="X33" s="73">
        <v>859.8</v>
      </c>
      <c r="Y33" s="74">
        <v>1.6</v>
      </c>
      <c r="Z33" s="73">
        <v>861.4</v>
      </c>
      <c r="AA33" s="73">
        <v>25.6</v>
      </c>
      <c r="AB33" s="73">
        <v>835.8</v>
      </c>
      <c r="AC33" s="76">
        <v>146</v>
      </c>
      <c r="AD33" s="76">
        <v>546</v>
      </c>
      <c r="AE33" s="76">
        <v>174</v>
      </c>
      <c r="AF33" s="76">
        <f t="shared" si="0"/>
        <v>866</v>
      </c>
      <c r="AG33" s="76">
        <v>2245</v>
      </c>
      <c r="AH33" s="76">
        <v>1063</v>
      </c>
      <c r="AI33" s="76">
        <v>45</v>
      </c>
      <c r="AJ33" s="76">
        <f t="shared" si="1"/>
        <v>3353</v>
      </c>
      <c r="AK33" s="77">
        <v>1</v>
      </c>
      <c r="AL33" s="76"/>
      <c r="AM33" s="77"/>
      <c r="AR33" s="79">
        <f t="shared" si="2"/>
        <v>2</v>
      </c>
      <c r="AS33" s="80">
        <f t="shared" si="3"/>
        <v>1801.92</v>
      </c>
      <c r="AT33" s="80">
        <f t="shared" si="6"/>
        <v>1801.92</v>
      </c>
      <c r="AU33" s="77">
        <f t="shared" si="4"/>
        <v>150.16</v>
      </c>
    </row>
    <row r="34" spans="1:47" ht="14.25" customHeight="1" x14ac:dyDescent="0.2">
      <c r="A34" s="82">
        <f t="shared" si="5"/>
        <v>26</v>
      </c>
      <c r="B34" s="91" t="s">
        <v>60</v>
      </c>
      <c r="C34" s="91" t="s">
        <v>138</v>
      </c>
      <c r="D34" s="92" t="s">
        <v>139</v>
      </c>
      <c r="E34" s="93" t="s">
        <v>140</v>
      </c>
      <c r="F34" s="68">
        <v>1977</v>
      </c>
      <c r="G34" s="69">
        <v>16</v>
      </c>
      <c r="H34" s="70">
        <v>6578.7</v>
      </c>
      <c r="I34" s="70">
        <v>5313.6</v>
      </c>
      <c r="J34" s="68">
        <v>3306</v>
      </c>
      <c r="K34" s="83">
        <v>110</v>
      </c>
      <c r="L34" s="69">
        <v>1</v>
      </c>
      <c r="M34" s="69">
        <v>1</v>
      </c>
      <c r="N34" s="69">
        <v>1</v>
      </c>
      <c r="O34" s="69">
        <v>1</v>
      </c>
      <c r="P34" s="72">
        <v>5313.6</v>
      </c>
      <c r="Q34" s="70">
        <v>522.20000000000005</v>
      </c>
      <c r="R34" s="70">
        <v>398.5</v>
      </c>
      <c r="S34" s="70">
        <v>398.5</v>
      </c>
      <c r="T34" s="70">
        <v>351</v>
      </c>
      <c r="U34" s="70">
        <v>202.3</v>
      </c>
      <c r="V34" s="70">
        <v>618.1</v>
      </c>
      <c r="W34" s="70">
        <v>254.5</v>
      </c>
      <c r="X34" s="73">
        <v>872.6</v>
      </c>
      <c r="Y34" s="74">
        <v>1.6</v>
      </c>
      <c r="Z34" s="73">
        <v>874.2</v>
      </c>
      <c r="AA34" s="73">
        <v>25.7</v>
      </c>
      <c r="AB34" s="73">
        <v>848.5</v>
      </c>
      <c r="AC34" s="76">
        <v>144</v>
      </c>
      <c r="AD34" s="76">
        <v>594</v>
      </c>
      <c r="AE34" s="76">
        <v>183</v>
      </c>
      <c r="AF34" s="76">
        <f t="shared" si="0"/>
        <v>921</v>
      </c>
      <c r="AG34" s="76">
        <v>3172</v>
      </c>
      <c r="AH34" s="76">
        <v>0</v>
      </c>
      <c r="AI34" s="76">
        <v>30</v>
      </c>
      <c r="AJ34" s="76">
        <f t="shared" si="1"/>
        <v>3202</v>
      </c>
      <c r="AK34" s="77">
        <v>1</v>
      </c>
      <c r="AL34" s="76"/>
      <c r="AM34" s="77"/>
      <c r="AR34" s="79">
        <f t="shared" si="2"/>
        <v>2</v>
      </c>
      <c r="AS34" s="80">
        <f t="shared" si="3"/>
        <v>1801.92</v>
      </c>
      <c r="AT34" s="80">
        <f t="shared" si="6"/>
        <v>1801.92</v>
      </c>
      <c r="AU34" s="77">
        <f t="shared" si="4"/>
        <v>150.16</v>
      </c>
    </row>
    <row r="35" spans="1:47" ht="13.5" customHeight="1" x14ac:dyDescent="0.2">
      <c r="A35" s="82">
        <f t="shared" si="5"/>
        <v>27</v>
      </c>
      <c r="B35" s="91" t="s">
        <v>60</v>
      </c>
      <c r="C35" s="91" t="s">
        <v>141</v>
      </c>
      <c r="D35" s="92" t="s">
        <v>142</v>
      </c>
      <c r="E35" s="93" t="s">
        <v>143</v>
      </c>
      <c r="F35" s="68">
        <v>1977</v>
      </c>
      <c r="G35" s="69">
        <v>16</v>
      </c>
      <c r="H35" s="70">
        <v>6511.1</v>
      </c>
      <c r="I35" s="70">
        <v>5258.4</v>
      </c>
      <c r="J35" s="68">
        <v>3280.2</v>
      </c>
      <c r="K35" s="83">
        <v>111</v>
      </c>
      <c r="L35" s="69">
        <v>1</v>
      </c>
      <c r="M35" s="69">
        <v>1</v>
      </c>
      <c r="N35" s="69">
        <v>1</v>
      </c>
      <c r="O35" s="69">
        <v>1</v>
      </c>
      <c r="P35" s="72">
        <v>5258.4</v>
      </c>
      <c r="Q35" s="70">
        <v>523.1</v>
      </c>
      <c r="R35" s="70">
        <v>398.8</v>
      </c>
      <c r="S35" s="70">
        <v>398.8</v>
      </c>
      <c r="T35" s="70">
        <v>344.2</v>
      </c>
      <c r="U35" s="70">
        <v>202.4</v>
      </c>
      <c r="V35" s="70">
        <v>609.70000000000005</v>
      </c>
      <c r="W35" s="70">
        <v>253.6</v>
      </c>
      <c r="X35" s="73">
        <v>863.3</v>
      </c>
      <c r="Y35" s="74">
        <v>1.6</v>
      </c>
      <c r="Z35" s="73">
        <v>864.9</v>
      </c>
      <c r="AA35" s="73">
        <v>25.6</v>
      </c>
      <c r="AB35" s="73">
        <v>839.3</v>
      </c>
      <c r="AC35" s="76">
        <v>1204</v>
      </c>
      <c r="AD35" s="76">
        <v>878</v>
      </c>
      <c r="AE35" s="76">
        <v>187</v>
      </c>
      <c r="AF35" s="76">
        <f t="shared" si="0"/>
        <v>2269</v>
      </c>
      <c r="AG35" s="76">
        <v>4856</v>
      </c>
      <c r="AH35" s="76">
        <v>0</v>
      </c>
      <c r="AI35" s="76">
        <v>40</v>
      </c>
      <c r="AJ35" s="76">
        <f t="shared" si="1"/>
        <v>4896</v>
      </c>
      <c r="AK35" s="77">
        <v>1</v>
      </c>
      <c r="AL35" s="76"/>
      <c r="AM35" s="77"/>
      <c r="AR35" s="79">
        <f t="shared" si="2"/>
        <v>2</v>
      </c>
      <c r="AS35" s="80">
        <f t="shared" si="3"/>
        <v>1801.92</v>
      </c>
      <c r="AT35" s="80">
        <f t="shared" si="6"/>
        <v>1801.92</v>
      </c>
      <c r="AU35" s="77">
        <f t="shared" si="4"/>
        <v>150.16</v>
      </c>
    </row>
    <row r="36" spans="1:47" s="104" customFormat="1" ht="14.25" customHeight="1" x14ac:dyDescent="0.2">
      <c r="A36" s="95"/>
      <c r="B36" s="96" t="s">
        <v>144</v>
      </c>
      <c r="C36" s="97"/>
      <c r="D36" s="97"/>
      <c r="E36" s="98"/>
      <c r="F36" s="99"/>
      <c r="G36" s="100"/>
      <c r="H36" s="101">
        <f t="shared" ref="H36:AI36" si="7">SUM(H9:H35)</f>
        <v>295617.09999999998</v>
      </c>
      <c r="I36" s="101">
        <f t="shared" si="7"/>
        <v>253927.4</v>
      </c>
      <c r="J36" s="101">
        <f t="shared" si="7"/>
        <v>161116.1</v>
      </c>
      <c r="K36" s="102">
        <f t="shared" si="7"/>
        <v>5049</v>
      </c>
      <c r="L36" s="102">
        <f t="shared" si="7"/>
        <v>126</v>
      </c>
      <c r="M36" s="102">
        <f t="shared" si="7"/>
        <v>99</v>
      </c>
      <c r="N36" s="102">
        <f t="shared" si="7"/>
        <v>25</v>
      </c>
      <c r="O36" s="102">
        <f t="shared" si="7"/>
        <v>126</v>
      </c>
      <c r="P36" s="101">
        <f t="shared" si="7"/>
        <v>70554.3</v>
      </c>
      <c r="Q36" s="101">
        <f t="shared" si="7"/>
        <v>35422.44999999999</v>
      </c>
      <c r="R36" s="101">
        <f t="shared" si="7"/>
        <v>4279</v>
      </c>
      <c r="S36" s="101">
        <f t="shared" si="7"/>
        <v>4279</v>
      </c>
      <c r="T36" s="101">
        <f t="shared" si="7"/>
        <v>27155.1</v>
      </c>
      <c r="U36" s="101">
        <f t="shared" si="7"/>
        <v>19327.5</v>
      </c>
      <c r="V36" s="101">
        <f t="shared" si="7"/>
        <v>11779.300000000001</v>
      </c>
      <c r="W36" s="101">
        <f t="shared" si="7"/>
        <v>23034.799999999999</v>
      </c>
      <c r="X36" s="101">
        <f t="shared" si="7"/>
        <v>34814.1</v>
      </c>
      <c r="Y36" s="101">
        <f t="shared" si="7"/>
        <v>430.10000000000014</v>
      </c>
      <c r="Z36" s="101">
        <f t="shared" si="7"/>
        <v>35244.19999999999</v>
      </c>
      <c r="AA36" s="101">
        <f t="shared" si="7"/>
        <v>1975.4</v>
      </c>
      <c r="AB36" s="101">
        <f t="shared" si="7"/>
        <v>33268.799999999996</v>
      </c>
      <c r="AC36" s="102">
        <f t="shared" si="7"/>
        <v>32236</v>
      </c>
      <c r="AD36" s="102">
        <f t="shared" si="7"/>
        <v>35527</v>
      </c>
      <c r="AE36" s="102">
        <f t="shared" si="7"/>
        <v>8348</v>
      </c>
      <c r="AF36" s="102">
        <f t="shared" si="7"/>
        <v>76111</v>
      </c>
      <c r="AG36" s="102">
        <f t="shared" si="7"/>
        <v>173446</v>
      </c>
      <c r="AH36" s="102">
        <f t="shared" si="7"/>
        <v>12787</v>
      </c>
      <c r="AI36" s="102">
        <f t="shared" si="7"/>
        <v>933</v>
      </c>
      <c r="AJ36" s="76">
        <f t="shared" si="1"/>
        <v>187166</v>
      </c>
      <c r="AK36" s="101">
        <v>38</v>
      </c>
      <c r="AL36" s="103">
        <v>23</v>
      </c>
      <c r="AM36" s="101">
        <v>1</v>
      </c>
      <c r="AR36" s="102">
        <f>SUM(AR9:AR35)</f>
        <v>124</v>
      </c>
      <c r="AS36" s="105">
        <f>SUM(AS9:AS35)</f>
        <v>111719.03999999998</v>
      </c>
      <c r="AT36" s="105">
        <f>SUM(AT9:AT35)</f>
        <v>111719.03999999998</v>
      </c>
      <c r="AU36" s="77">
        <f t="shared" si="4"/>
        <v>9309.9199999999983</v>
      </c>
    </row>
    <row r="37" spans="1:47" ht="14.25" customHeight="1" x14ac:dyDescent="0.2">
      <c r="A37" s="82">
        <v>28</v>
      </c>
      <c r="B37" s="82" t="s">
        <v>60</v>
      </c>
      <c r="C37" s="65" t="s">
        <v>145</v>
      </c>
      <c r="D37" s="92" t="s">
        <v>146</v>
      </c>
      <c r="E37" s="93" t="s">
        <v>147</v>
      </c>
      <c r="F37" s="68">
        <v>1988</v>
      </c>
      <c r="G37" s="69">
        <v>12</v>
      </c>
      <c r="H37" s="70">
        <v>72696</v>
      </c>
      <c r="I37" s="70">
        <v>60228</v>
      </c>
      <c r="J37" s="68">
        <v>35851.9</v>
      </c>
      <c r="K37" s="88">
        <v>1000</v>
      </c>
      <c r="L37" s="69">
        <v>22</v>
      </c>
      <c r="M37" s="69">
        <v>44</v>
      </c>
      <c r="N37" s="69">
        <v>0</v>
      </c>
      <c r="O37" s="69">
        <v>22</v>
      </c>
      <c r="P37" s="70">
        <v>60228</v>
      </c>
      <c r="Q37" s="70">
        <v>7705.2</v>
      </c>
      <c r="R37" s="72">
        <v>0</v>
      </c>
      <c r="S37" s="72">
        <v>0</v>
      </c>
      <c r="T37" s="70">
        <v>5499.9</v>
      </c>
      <c r="U37" s="70">
        <v>9259.7999999999993</v>
      </c>
      <c r="V37" s="83">
        <v>0</v>
      </c>
      <c r="W37" s="70">
        <v>10063.700000000001</v>
      </c>
      <c r="X37" s="73">
        <v>10063.700000000001</v>
      </c>
      <c r="Y37" s="74">
        <v>215.6</v>
      </c>
      <c r="Z37" s="73">
        <v>10279.299999999999</v>
      </c>
      <c r="AA37" s="75">
        <v>1401</v>
      </c>
      <c r="AB37" s="73">
        <v>8878.2999999999993</v>
      </c>
      <c r="AC37" s="76">
        <v>4024</v>
      </c>
      <c r="AD37" s="76">
        <v>4253</v>
      </c>
      <c r="AE37" s="76">
        <v>1379</v>
      </c>
      <c r="AF37" s="76">
        <f t="shared" ref="AF37:AF58" si="8">SUM(AC37:AE37)</f>
        <v>9656</v>
      </c>
      <c r="AG37" s="76">
        <v>14707</v>
      </c>
      <c r="AH37" s="76">
        <v>874</v>
      </c>
      <c r="AI37" s="76">
        <v>356</v>
      </c>
      <c r="AJ37" s="76">
        <f t="shared" si="1"/>
        <v>15937</v>
      </c>
      <c r="AK37" s="77">
        <v>22</v>
      </c>
      <c r="AL37" s="76"/>
      <c r="AM37" s="77"/>
      <c r="AO37" s="38"/>
      <c r="AP37" s="38" t="s">
        <v>29</v>
      </c>
      <c r="AQ37" s="39" t="s">
        <v>30</v>
      </c>
      <c r="AR37" s="79">
        <f t="shared" si="2"/>
        <v>44</v>
      </c>
      <c r="AS37" s="80">
        <f t="shared" si="3"/>
        <v>39642.239999999998</v>
      </c>
      <c r="AT37" s="80">
        <f t="shared" ref="AT37:AT58" si="9">SUM(AR37*75.08*12)</f>
        <v>39642.239999999998</v>
      </c>
      <c r="AU37" s="77">
        <f t="shared" si="4"/>
        <v>3303.52</v>
      </c>
    </row>
    <row r="38" spans="1:47" ht="15" customHeight="1" x14ac:dyDescent="0.2">
      <c r="A38" s="82">
        <f>SUM(A37+1)</f>
        <v>29</v>
      </c>
      <c r="B38" s="82" t="s">
        <v>60</v>
      </c>
      <c r="C38" s="65" t="s">
        <v>148</v>
      </c>
      <c r="D38" s="66" t="s">
        <v>149</v>
      </c>
      <c r="E38" s="67" t="s">
        <v>150</v>
      </c>
      <c r="F38" s="68">
        <v>1978</v>
      </c>
      <c r="G38" s="69">
        <v>9</v>
      </c>
      <c r="H38" s="70">
        <v>27094.7</v>
      </c>
      <c r="I38" s="70">
        <v>22811.599999999999</v>
      </c>
      <c r="J38" s="68">
        <v>13521</v>
      </c>
      <c r="K38" s="83">
        <v>384</v>
      </c>
      <c r="L38" s="69">
        <v>11</v>
      </c>
      <c r="M38" s="69">
        <v>11</v>
      </c>
      <c r="N38" s="69">
        <v>0</v>
      </c>
      <c r="O38" s="69">
        <v>11</v>
      </c>
      <c r="P38" s="82">
        <v>0</v>
      </c>
      <c r="Q38" s="85">
        <v>3634.3</v>
      </c>
      <c r="R38" s="86">
        <v>0</v>
      </c>
      <c r="S38" s="86">
        <v>0</v>
      </c>
      <c r="T38" s="85">
        <v>2887.4</v>
      </c>
      <c r="U38" s="85">
        <v>3280.2</v>
      </c>
      <c r="V38" s="85">
        <v>0</v>
      </c>
      <c r="W38" s="85">
        <v>3326.7</v>
      </c>
      <c r="X38" s="73">
        <v>3326.7</v>
      </c>
      <c r="Y38" s="74">
        <v>36.299999999999997</v>
      </c>
      <c r="Z38" s="73">
        <v>3363</v>
      </c>
      <c r="AA38" s="73">
        <v>104.5</v>
      </c>
      <c r="AB38" s="73">
        <v>3258.5</v>
      </c>
      <c r="AC38" s="76">
        <v>2737</v>
      </c>
      <c r="AD38" s="76">
        <v>3806</v>
      </c>
      <c r="AE38" s="76">
        <v>503</v>
      </c>
      <c r="AF38" s="76">
        <f t="shared" si="8"/>
        <v>7046</v>
      </c>
      <c r="AG38" s="76">
        <v>28127</v>
      </c>
      <c r="AH38" s="76">
        <v>257</v>
      </c>
      <c r="AI38" s="76">
        <v>30</v>
      </c>
      <c r="AJ38" s="76">
        <f t="shared" si="1"/>
        <v>28414</v>
      </c>
      <c r="AK38" s="77"/>
      <c r="AL38" s="76">
        <v>1</v>
      </c>
      <c r="AM38" s="77"/>
      <c r="AO38" s="38"/>
      <c r="AP38" s="38"/>
      <c r="AQ38" s="39"/>
      <c r="AR38" s="79">
        <f t="shared" si="2"/>
        <v>11</v>
      </c>
      <c r="AS38" s="80">
        <f t="shared" si="3"/>
        <v>9910.56</v>
      </c>
      <c r="AT38" s="80">
        <f t="shared" si="9"/>
        <v>9910.56</v>
      </c>
      <c r="AU38" s="77">
        <f t="shared" si="4"/>
        <v>825.88</v>
      </c>
    </row>
    <row r="39" spans="1:47" x14ac:dyDescent="0.2">
      <c r="A39" s="82">
        <f t="shared" ref="A39:A58" si="10">SUM(A38+1)</f>
        <v>30</v>
      </c>
      <c r="B39" s="82" t="s">
        <v>60</v>
      </c>
      <c r="C39" s="65" t="s">
        <v>151</v>
      </c>
      <c r="D39" s="66" t="s">
        <v>152</v>
      </c>
      <c r="E39" s="67" t="s">
        <v>153</v>
      </c>
      <c r="F39" s="68">
        <v>1974</v>
      </c>
      <c r="G39" s="69">
        <v>14</v>
      </c>
      <c r="H39" s="70">
        <v>4664</v>
      </c>
      <c r="I39" s="70">
        <v>3835.7</v>
      </c>
      <c r="J39" s="68">
        <v>2408.1</v>
      </c>
      <c r="K39" s="83">
        <v>89</v>
      </c>
      <c r="L39" s="69">
        <v>1</v>
      </c>
      <c r="M39" s="69">
        <v>2</v>
      </c>
      <c r="N39" s="69">
        <v>0</v>
      </c>
      <c r="O39" s="69">
        <v>1</v>
      </c>
      <c r="P39" s="82">
        <v>0</v>
      </c>
      <c r="Q39" s="85">
        <v>456.2</v>
      </c>
      <c r="R39" s="86">
        <v>0</v>
      </c>
      <c r="S39" s="86">
        <v>0</v>
      </c>
      <c r="T39" s="85">
        <v>394</v>
      </c>
      <c r="U39" s="85">
        <v>269.2</v>
      </c>
      <c r="V39" s="85">
        <v>235.2</v>
      </c>
      <c r="W39" s="85">
        <v>275.8</v>
      </c>
      <c r="X39" s="73">
        <v>511</v>
      </c>
      <c r="Y39" s="74">
        <v>1.9</v>
      </c>
      <c r="Z39" s="73">
        <v>512.9</v>
      </c>
      <c r="AA39" s="73">
        <v>134.69999999999999</v>
      </c>
      <c r="AB39" s="73">
        <v>378.2</v>
      </c>
      <c r="AC39" s="76">
        <v>796</v>
      </c>
      <c r="AD39" s="106">
        <v>372.7</v>
      </c>
      <c r="AE39" s="76">
        <v>46</v>
      </c>
      <c r="AF39" s="76">
        <f t="shared" si="8"/>
        <v>1214.7</v>
      </c>
      <c r="AG39" s="76">
        <v>1175</v>
      </c>
      <c r="AH39" s="76">
        <v>0</v>
      </c>
      <c r="AI39" s="76">
        <v>10</v>
      </c>
      <c r="AJ39" s="76">
        <f t="shared" si="1"/>
        <v>1185</v>
      </c>
      <c r="AK39" s="77">
        <v>1</v>
      </c>
      <c r="AL39" s="76">
        <v>1</v>
      </c>
      <c r="AM39" s="77"/>
      <c r="AO39" s="38" t="s">
        <v>154</v>
      </c>
      <c r="AP39" s="1">
        <v>0</v>
      </c>
      <c r="AQ39" s="84">
        <v>0</v>
      </c>
      <c r="AR39" s="79">
        <f t="shared" si="2"/>
        <v>2</v>
      </c>
      <c r="AS39" s="80">
        <f t="shared" si="3"/>
        <v>1801.92</v>
      </c>
      <c r="AT39" s="80">
        <f t="shared" si="9"/>
        <v>1801.92</v>
      </c>
      <c r="AU39" s="77">
        <f t="shared" si="4"/>
        <v>150.16</v>
      </c>
    </row>
    <row r="40" spans="1:47" ht="15" customHeight="1" x14ac:dyDescent="0.2">
      <c r="A40" s="82">
        <f t="shared" si="10"/>
        <v>31</v>
      </c>
      <c r="B40" s="82" t="s">
        <v>60</v>
      </c>
      <c r="C40" s="65" t="s">
        <v>155</v>
      </c>
      <c r="D40" s="66" t="s">
        <v>156</v>
      </c>
      <c r="E40" s="67" t="s">
        <v>157</v>
      </c>
      <c r="F40" s="68">
        <v>1974</v>
      </c>
      <c r="G40" s="69">
        <v>9</v>
      </c>
      <c r="H40" s="70">
        <v>16111.9</v>
      </c>
      <c r="I40" s="70">
        <v>14325.3</v>
      </c>
      <c r="J40" s="68">
        <v>9776.5</v>
      </c>
      <c r="K40" s="83">
        <v>287</v>
      </c>
      <c r="L40" s="69">
        <v>8</v>
      </c>
      <c r="M40" s="69">
        <v>8</v>
      </c>
      <c r="N40" s="69">
        <v>0</v>
      </c>
      <c r="O40" s="69">
        <v>8</v>
      </c>
      <c r="P40" s="82">
        <v>0</v>
      </c>
      <c r="Q40" s="85">
        <v>2048.6999999999998</v>
      </c>
      <c r="R40" s="86">
        <v>0</v>
      </c>
      <c r="S40" s="85">
        <v>0</v>
      </c>
      <c r="T40" s="85">
        <v>1502.5</v>
      </c>
      <c r="U40" s="85">
        <v>1466.3</v>
      </c>
      <c r="V40" s="85">
        <v>0</v>
      </c>
      <c r="W40" s="85">
        <v>1680.9</v>
      </c>
      <c r="X40" s="73">
        <v>1680.9</v>
      </c>
      <c r="Y40" s="74">
        <v>24.8</v>
      </c>
      <c r="Z40" s="73">
        <v>1705.7</v>
      </c>
      <c r="AA40" s="73">
        <v>55</v>
      </c>
      <c r="AB40" s="73">
        <v>1650.7</v>
      </c>
      <c r="AC40" s="76">
        <v>1578</v>
      </c>
      <c r="AD40" s="76">
        <v>1374</v>
      </c>
      <c r="AE40" s="76">
        <v>432</v>
      </c>
      <c r="AF40" s="76">
        <f t="shared" si="8"/>
        <v>3384</v>
      </c>
      <c r="AG40" s="76">
        <v>7655</v>
      </c>
      <c r="AH40" s="76">
        <v>1450</v>
      </c>
      <c r="AI40" s="76">
        <v>126</v>
      </c>
      <c r="AJ40" s="76">
        <f t="shared" si="1"/>
        <v>9231</v>
      </c>
      <c r="AK40" s="77"/>
      <c r="AL40" s="76">
        <v>2</v>
      </c>
      <c r="AM40" s="77"/>
      <c r="AO40" s="1" t="s">
        <v>158</v>
      </c>
      <c r="AP40" s="3">
        <v>2604</v>
      </c>
      <c r="AQ40" s="84">
        <v>16229.1</v>
      </c>
      <c r="AR40" s="79">
        <f t="shared" si="2"/>
        <v>8</v>
      </c>
      <c r="AS40" s="80">
        <f t="shared" si="3"/>
        <v>7207.68</v>
      </c>
      <c r="AT40" s="80">
        <f t="shared" si="9"/>
        <v>7207.68</v>
      </c>
      <c r="AU40" s="77">
        <f t="shared" si="4"/>
        <v>600.64</v>
      </c>
    </row>
    <row r="41" spans="1:47" ht="12" customHeight="1" x14ac:dyDescent="0.2">
      <c r="A41" s="82">
        <f t="shared" si="10"/>
        <v>32</v>
      </c>
      <c r="B41" s="82" t="s">
        <v>60</v>
      </c>
      <c r="C41" s="65" t="s">
        <v>159</v>
      </c>
      <c r="D41" s="66" t="s">
        <v>160</v>
      </c>
      <c r="E41" s="67" t="s">
        <v>161</v>
      </c>
      <c r="F41" s="67">
        <v>1977</v>
      </c>
      <c r="G41" s="107">
        <v>9</v>
      </c>
      <c r="H41" s="72">
        <v>9992.5</v>
      </c>
      <c r="I41" s="70">
        <v>8889.7000000000007</v>
      </c>
      <c r="J41" s="68">
        <v>6055.1</v>
      </c>
      <c r="K41" s="83">
        <v>179</v>
      </c>
      <c r="L41" s="69">
        <v>5</v>
      </c>
      <c r="M41" s="69">
        <v>5</v>
      </c>
      <c r="N41" s="69">
        <v>0</v>
      </c>
      <c r="O41" s="69">
        <v>5</v>
      </c>
      <c r="P41" s="82">
        <v>0</v>
      </c>
      <c r="Q41" s="85">
        <v>1294.2</v>
      </c>
      <c r="R41" s="86">
        <v>0</v>
      </c>
      <c r="S41" s="85">
        <v>0</v>
      </c>
      <c r="T41" s="85">
        <v>989.4</v>
      </c>
      <c r="U41" s="85">
        <v>889.1</v>
      </c>
      <c r="V41" s="85">
        <v>0</v>
      </c>
      <c r="W41" s="85">
        <v>996.4</v>
      </c>
      <c r="X41" s="73">
        <v>996.4</v>
      </c>
      <c r="Y41" s="74">
        <v>19.5</v>
      </c>
      <c r="Z41" s="73">
        <v>1015.9</v>
      </c>
      <c r="AA41" s="73">
        <v>68</v>
      </c>
      <c r="AB41" s="73">
        <v>947.9</v>
      </c>
      <c r="AC41" s="76">
        <v>1275</v>
      </c>
      <c r="AD41" s="76">
        <v>873</v>
      </c>
      <c r="AE41" s="76">
        <v>258</v>
      </c>
      <c r="AF41" s="76">
        <f t="shared" si="8"/>
        <v>2406</v>
      </c>
      <c r="AG41" s="76">
        <v>3318</v>
      </c>
      <c r="AH41" s="76">
        <v>0</v>
      </c>
      <c r="AI41" s="76">
        <v>10</v>
      </c>
      <c r="AJ41" s="76">
        <f t="shared" si="1"/>
        <v>3328</v>
      </c>
      <c r="AK41" s="77"/>
      <c r="AL41" s="76">
        <v>1</v>
      </c>
      <c r="AM41" s="77"/>
      <c r="AO41" s="1" t="s">
        <v>162</v>
      </c>
      <c r="AP41" s="3">
        <v>404</v>
      </c>
      <c r="AQ41" s="84">
        <v>4678.3</v>
      </c>
      <c r="AR41" s="79">
        <f t="shared" si="2"/>
        <v>5</v>
      </c>
      <c r="AS41" s="80">
        <f t="shared" si="3"/>
        <v>4504.7999999999993</v>
      </c>
      <c r="AT41" s="80">
        <f t="shared" si="9"/>
        <v>4504.7999999999993</v>
      </c>
      <c r="AU41" s="77">
        <f t="shared" si="4"/>
        <v>375.39999999999992</v>
      </c>
    </row>
    <row r="42" spans="1:47" ht="13.5" customHeight="1" x14ac:dyDescent="0.2">
      <c r="A42" s="82">
        <f t="shared" si="10"/>
        <v>33</v>
      </c>
      <c r="B42" s="82" t="s">
        <v>60</v>
      </c>
      <c r="C42" s="65" t="s">
        <v>163</v>
      </c>
      <c r="D42" s="92" t="s">
        <v>164</v>
      </c>
      <c r="E42" s="93" t="s">
        <v>165</v>
      </c>
      <c r="F42" s="67">
        <v>1989</v>
      </c>
      <c r="G42" s="107">
        <v>12</v>
      </c>
      <c r="H42" s="72">
        <v>37102.5</v>
      </c>
      <c r="I42" s="72">
        <v>30748.7</v>
      </c>
      <c r="J42" s="67">
        <v>18637.8</v>
      </c>
      <c r="K42" s="88">
        <v>486</v>
      </c>
      <c r="L42" s="107">
        <v>12</v>
      </c>
      <c r="M42" s="107">
        <v>12</v>
      </c>
      <c r="N42" s="107">
        <v>12</v>
      </c>
      <c r="O42" s="107">
        <v>12</v>
      </c>
      <c r="P42" s="72">
        <v>30735.1</v>
      </c>
      <c r="Q42" s="72">
        <v>3673</v>
      </c>
      <c r="R42" s="72">
        <v>3640.9</v>
      </c>
      <c r="S42" s="72">
        <v>0</v>
      </c>
      <c r="T42" s="72">
        <v>2867.1</v>
      </c>
      <c r="U42" s="72">
        <v>5515.7</v>
      </c>
      <c r="V42" s="88">
        <v>0</v>
      </c>
      <c r="W42" s="72">
        <v>6535.2</v>
      </c>
      <c r="X42" s="73">
        <v>6535.2</v>
      </c>
      <c r="Y42" s="74">
        <v>134</v>
      </c>
      <c r="Z42" s="73">
        <v>6669.2</v>
      </c>
      <c r="AA42" s="73">
        <v>778.5</v>
      </c>
      <c r="AB42" s="73">
        <v>5890.7</v>
      </c>
      <c r="AC42" s="76">
        <v>2692</v>
      </c>
      <c r="AD42" s="76">
        <v>2067</v>
      </c>
      <c r="AE42" s="76">
        <v>728</v>
      </c>
      <c r="AF42" s="76">
        <f t="shared" si="8"/>
        <v>5487</v>
      </c>
      <c r="AG42" s="76">
        <v>8884</v>
      </c>
      <c r="AH42" s="76">
        <v>1300</v>
      </c>
      <c r="AI42" s="76">
        <v>124</v>
      </c>
      <c r="AJ42" s="76">
        <f t="shared" si="1"/>
        <v>10308</v>
      </c>
      <c r="AK42" s="77">
        <v>12</v>
      </c>
      <c r="AL42" s="76">
        <v>1</v>
      </c>
      <c r="AM42" s="77"/>
      <c r="AO42" s="1" t="s">
        <v>166</v>
      </c>
      <c r="AP42" s="3">
        <v>1486</v>
      </c>
      <c r="AQ42" s="84">
        <v>16948.5</v>
      </c>
      <c r="AR42" s="79">
        <f t="shared" si="2"/>
        <v>24</v>
      </c>
      <c r="AS42" s="80">
        <f t="shared" si="3"/>
        <v>21623.040000000001</v>
      </c>
      <c r="AT42" s="80">
        <f t="shared" si="9"/>
        <v>21623.040000000001</v>
      </c>
      <c r="AU42" s="77">
        <f t="shared" si="4"/>
        <v>1801.92</v>
      </c>
    </row>
    <row r="43" spans="1:47" ht="13.5" customHeight="1" x14ac:dyDescent="0.2">
      <c r="A43" s="82">
        <f t="shared" si="10"/>
        <v>34</v>
      </c>
      <c r="B43" s="82" t="s">
        <v>60</v>
      </c>
      <c r="C43" s="65" t="s">
        <v>167</v>
      </c>
      <c r="D43" s="66" t="s">
        <v>168</v>
      </c>
      <c r="E43" s="67" t="s">
        <v>169</v>
      </c>
      <c r="F43" s="68">
        <v>1974</v>
      </c>
      <c r="G43" s="69">
        <v>14</v>
      </c>
      <c r="H43" s="70">
        <v>9700.7999999999993</v>
      </c>
      <c r="I43" s="70">
        <v>7350.7</v>
      </c>
      <c r="J43" s="68">
        <v>4451.5</v>
      </c>
      <c r="K43" s="83">
        <v>168</v>
      </c>
      <c r="L43" s="69">
        <v>2</v>
      </c>
      <c r="M43" s="69">
        <v>4</v>
      </c>
      <c r="N43" s="69">
        <v>0</v>
      </c>
      <c r="O43" s="69">
        <v>2</v>
      </c>
      <c r="P43" s="82">
        <v>0</v>
      </c>
      <c r="Q43" s="85">
        <v>918.7</v>
      </c>
      <c r="R43" s="86">
        <v>0</v>
      </c>
      <c r="S43" s="86">
        <v>0</v>
      </c>
      <c r="T43" s="85">
        <v>682.5</v>
      </c>
      <c r="U43" s="85">
        <v>493.2</v>
      </c>
      <c r="V43" s="85">
        <v>0</v>
      </c>
      <c r="W43" s="85">
        <v>583.9</v>
      </c>
      <c r="X43" s="73">
        <v>583.9</v>
      </c>
      <c r="Y43" s="74">
        <v>5.8</v>
      </c>
      <c r="Z43" s="73">
        <v>589.70000000000005</v>
      </c>
      <c r="AA43" s="73">
        <v>0</v>
      </c>
      <c r="AB43" s="73">
        <v>589.70000000000005</v>
      </c>
      <c r="AC43" s="76">
        <v>2139</v>
      </c>
      <c r="AD43" s="76">
        <v>348</v>
      </c>
      <c r="AE43" s="76">
        <v>178</v>
      </c>
      <c r="AF43" s="76">
        <f t="shared" si="8"/>
        <v>2665</v>
      </c>
      <c r="AG43" s="76">
        <v>4696</v>
      </c>
      <c r="AH43" s="76">
        <v>600</v>
      </c>
      <c r="AI43" s="76">
        <v>0</v>
      </c>
      <c r="AJ43" s="76">
        <f t="shared" si="1"/>
        <v>5296</v>
      </c>
      <c r="AK43" s="77">
        <v>2</v>
      </c>
      <c r="AL43" s="76">
        <v>1</v>
      </c>
      <c r="AM43" s="77"/>
      <c r="AO43" s="1" t="s">
        <v>170</v>
      </c>
      <c r="AP43" s="3">
        <v>922</v>
      </c>
      <c r="AQ43" s="84">
        <v>4945.6000000000004</v>
      </c>
      <c r="AR43" s="79">
        <f t="shared" si="2"/>
        <v>4</v>
      </c>
      <c r="AS43" s="80">
        <f t="shared" si="3"/>
        <v>3603.84</v>
      </c>
      <c r="AT43" s="80">
        <f t="shared" si="9"/>
        <v>3603.84</v>
      </c>
      <c r="AU43" s="77">
        <f t="shared" si="4"/>
        <v>300.32</v>
      </c>
    </row>
    <row r="44" spans="1:47" ht="13.5" customHeight="1" x14ac:dyDescent="0.2">
      <c r="A44" s="82">
        <f t="shared" si="10"/>
        <v>35</v>
      </c>
      <c r="B44" s="82" t="s">
        <v>60</v>
      </c>
      <c r="C44" s="65" t="s">
        <v>171</v>
      </c>
      <c r="D44" s="66" t="s">
        <v>172</v>
      </c>
      <c r="E44" s="67" t="s">
        <v>173</v>
      </c>
      <c r="F44" s="68">
        <v>1974</v>
      </c>
      <c r="G44" s="69">
        <v>9</v>
      </c>
      <c r="H44" s="70">
        <v>9819.9</v>
      </c>
      <c r="I44" s="70">
        <v>8579.2999999999993</v>
      </c>
      <c r="J44" s="68">
        <v>5879.8</v>
      </c>
      <c r="K44" s="83">
        <v>177</v>
      </c>
      <c r="L44" s="69">
        <v>5</v>
      </c>
      <c r="M44" s="69">
        <v>5</v>
      </c>
      <c r="N44" s="69">
        <v>0</v>
      </c>
      <c r="O44" s="69">
        <v>5</v>
      </c>
      <c r="P44" s="82">
        <v>0</v>
      </c>
      <c r="Q44" s="85">
        <v>1288.2</v>
      </c>
      <c r="R44" s="86">
        <v>0</v>
      </c>
      <c r="S44" s="86">
        <v>0</v>
      </c>
      <c r="T44" s="85">
        <v>1079.3</v>
      </c>
      <c r="U44" s="85">
        <v>924.3</v>
      </c>
      <c r="V44" s="85">
        <v>0</v>
      </c>
      <c r="W44" s="85">
        <v>1192.5</v>
      </c>
      <c r="X44" s="73">
        <v>1192.5</v>
      </c>
      <c r="Y44" s="74">
        <v>14</v>
      </c>
      <c r="Z44" s="73">
        <v>1206.5</v>
      </c>
      <c r="AA44" s="73">
        <v>70.400000000000006</v>
      </c>
      <c r="AB44" s="73">
        <v>1136.0999999999999</v>
      </c>
      <c r="AC44" s="76">
        <v>899</v>
      </c>
      <c r="AD44" s="76">
        <v>448</v>
      </c>
      <c r="AE44" s="76">
        <v>292</v>
      </c>
      <c r="AF44" s="76">
        <f t="shared" si="8"/>
        <v>1639</v>
      </c>
      <c r="AG44" s="76">
        <v>3834</v>
      </c>
      <c r="AH44" s="76">
        <v>0</v>
      </c>
      <c r="AI44" s="76">
        <v>0</v>
      </c>
      <c r="AJ44" s="76">
        <f t="shared" si="1"/>
        <v>3834</v>
      </c>
      <c r="AK44" s="77"/>
      <c r="AL44" s="76">
        <v>1</v>
      </c>
      <c r="AM44" s="77"/>
      <c r="AO44" s="1" t="s">
        <v>174</v>
      </c>
      <c r="AP44" s="3">
        <v>0</v>
      </c>
      <c r="AQ44" s="84">
        <v>0</v>
      </c>
      <c r="AR44" s="79">
        <f t="shared" si="2"/>
        <v>5</v>
      </c>
      <c r="AS44" s="80">
        <f t="shared" si="3"/>
        <v>4504.7999999999993</v>
      </c>
      <c r="AT44" s="80">
        <f t="shared" si="9"/>
        <v>4504.7999999999993</v>
      </c>
      <c r="AU44" s="77">
        <f t="shared" si="4"/>
        <v>375.39999999999992</v>
      </c>
    </row>
    <row r="45" spans="1:47" ht="13.5" customHeight="1" x14ac:dyDescent="0.2">
      <c r="A45" s="82">
        <f t="shared" si="10"/>
        <v>36</v>
      </c>
      <c r="B45" s="82" t="s">
        <v>60</v>
      </c>
      <c r="C45" s="65" t="s">
        <v>175</v>
      </c>
      <c r="D45" s="66" t="s">
        <v>176</v>
      </c>
      <c r="E45" s="67" t="s">
        <v>177</v>
      </c>
      <c r="F45" s="68">
        <v>1974</v>
      </c>
      <c r="G45" s="69">
        <v>9</v>
      </c>
      <c r="H45" s="70">
        <v>8022.1</v>
      </c>
      <c r="I45" s="70">
        <v>7098.8</v>
      </c>
      <c r="J45" s="68">
        <v>4837.8999999999996</v>
      </c>
      <c r="K45" s="83">
        <v>143</v>
      </c>
      <c r="L45" s="69">
        <v>4</v>
      </c>
      <c r="M45" s="69">
        <v>4</v>
      </c>
      <c r="N45" s="69">
        <v>0</v>
      </c>
      <c r="O45" s="69">
        <v>4</v>
      </c>
      <c r="P45" s="82">
        <v>0</v>
      </c>
      <c r="Q45" s="85">
        <v>1041.2</v>
      </c>
      <c r="R45" s="86">
        <v>0</v>
      </c>
      <c r="S45" s="86">
        <v>0</v>
      </c>
      <c r="T45" s="85">
        <v>891.9</v>
      </c>
      <c r="U45" s="85">
        <v>728</v>
      </c>
      <c r="V45" s="85">
        <v>0</v>
      </c>
      <c r="W45" s="85">
        <v>916.6</v>
      </c>
      <c r="X45" s="73">
        <v>916.6</v>
      </c>
      <c r="Y45" s="74">
        <v>16</v>
      </c>
      <c r="Z45" s="73">
        <v>932.6</v>
      </c>
      <c r="AA45" s="73">
        <v>30</v>
      </c>
      <c r="AB45" s="73">
        <v>902.6</v>
      </c>
      <c r="AC45" s="76">
        <v>904</v>
      </c>
      <c r="AD45" s="76">
        <v>418</v>
      </c>
      <c r="AE45" s="76">
        <v>224</v>
      </c>
      <c r="AF45" s="76">
        <f t="shared" si="8"/>
        <v>1546</v>
      </c>
      <c r="AG45" s="76">
        <v>3560</v>
      </c>
      <c r="AH45" s="76">
        <v>0</v>
      </c>
      <c r="AI45" s="76">
        <v>0</v>
      </c>
      <c r="AJ45" s="76">
        <f t="shared" si="1"/>
        <v>3560</v>
      </c>
      <c r="AK45" s="77"/>
      <c r="AL45" s="76"/>
      <c r="AM45" s="77"/>
      <c r="AO45" s="1" t="s">
        <v>178</v>
      </c>
      <c r="AP45" s="1">
        <v>5416</v>
      </c>
      <c r="AQ45" s="84">
        <v>42801.5</v>
      </c>
      <c r="AR45" s="79">
        <f t="shared" si="2"/>
        <v>4</v>
      </c>
      <c r="AS45" s="80">
        <f t="shared" si="3"/>
        <v>3603.84</v>
      </c>
      <c r="AT45" s="80">
        <f t="shared" si="9"/>
        <v>3603.84</v>
      </c>
      <c r="AU45" s="77">
        <f t="shared" si="4"/>
        <v>300.32</v>
      </c>
    </row>
    <row r="46" spans="1:47" ht="15" customHeight="1" x14ac:dyDescent="0.2">
      <c r="A46" s="82">
        <f t="shared" si="10"/>
        <v>37</v>
      </c>
      <c r="B46" s="82" t="s">
        <v>60</v>
      </c>
      <c r="C46" s="65" t="s">
        <v>179</v>
      </c>
      <c r="D46" s="66" t="s">
        <v>180</v>
      </c>
      <c r="E46" s="67" t="s">
        <v>181</v>
      </c>
      <c r="F46" s="68">
        <v>1974</v>
      </c>
      <c r="G46" s="69">
        <v>14</v>
      </c>
      <c r="H46" s="70">
        <v>4977.7</v>
      </c>
      <c r="I46" s="70">
        <v>3904.2</v>
      </c>
      <c r="J46" s="68">
        <v>2433.8000000000002</v>
      </c>
      <c r="K46" s="83">
        <v>91</v>
      </c>
      <c r="L46" s="69">
        <v>1</v>
      </c>
      <c r="M46" s="69">
        <v>2</v>
      </c>
      <c r="N46" s="69">
        <v>0</v>
      </c>
      <c r="O46" s="69">
        <v>1</v>
      </c>
      <c r="P46" s="82">
        <v>0</v>
      </c>
      <c r="Q46" s="85">
        <v>456.4</v>
      </c>
      <c r="R46" s="86">
        <v>0</v>
      </c>
      <c r="S46" s="86">
        <v>0</v>
      </c>
      <c r="T46" s="85">
        <v>329.6</v>
      </c>
      <c r="U46" s="85">
        <v>230.7</v>
      </c>
      <c r="V46" s="85">
        <v>250.9</v>
      </c>
      <c r="W46" s="85">
        <v>268.7</v>
      </c>
      <c r="X46" s="73">
        <v>519.6</v>
      </c>
      <c r="Y46" s="74">
        <v>2.8</v>
      </c>
      <c r="Z46" s="73">
        <v>522.4</v>
      </c>
      <c r="AA46" s="73">
        <v>244.8</v>
      </c>
      <c r="AB46" s="73">
        <v>277.60000000000002</v>
      </c>
      <c r="AC46" s="76">
        <v>1229</v>
      </c>
      <c r="AD46" s="76">
        <v>69</v>
      </c>
      <c r="AE46" s="76">
        <v>26</v>
      </c>
      <c r="AF46" s="76">
        <f t="shared" si="8"/>
        <v>1324</v>
      </c>
      <c r="AG46" s="76">
        <v>1382</v>
      </c>
      <c r="AH46" s="76">
        <v>0</v>
      </c>
      <c r="AI46" s="76">
        <v>0</v>
      </c>
      <c r="AJ46" s="76">
        <f t="shared" si="1"/>
        <v>1382</v>
      </c>
      <c r="AK46" s="77">
        <v>1</v>
      </c>
      <c r="AL46" s="76"/>
      <c r="AM46" s="77"/>
      <c r="AP46" s="3">
        <v>5416</v>
      </c>
      <c r="AQ46" s="84">
        <v>42801.5</v>
      </c>
      <c r="AR46" s="79">
        <f t="shared" si="2"/>
        <v>2</v>
      </c>
      <c r="AS46" s="80">
        <f t="shared" si="3"/>
        <v>1801.92</v>
      </c>
      <c r="AT46" s="80">
        <f t="shared" si="9"/>
        <v>1801.92</v>
      </c>
      <c r="AU46" s="77">
        <f t="shared" si="4"/>
        <v>150.16</v>
      </c>
    </row>
    <row r="47" spans="1:47" ht="12.75" customHeight="1" x14ac:dyDescent="0.2">
      <c r="A47" s="82">
        <f t="shared" si="10"/>
        <v>38</v>
      </c>
      <c r="B47" s="82" t="s">
        <v>60</v>
      </c>
      <c r="C47" s="65" t="s">
        <v>182</v>
      </c>
      <c r="D47" s="66" t="s">
        <v>183</v>
      </c>
      <c r="E47" s="67" t="s">
        <v>184</v>
      </c>
      <c r="F47" s="68">
        <v>1974</v>
      </c>
      <c r="G47" s="69">
        <v>9</v>
      </c>
      <c r="H47" s="70">
        <v>15940.1</v>
      </c>
      <c r="I47" s="70">
        <v>14396.7</v>
      </c>
      <c r="J47" s="68">
        <v>9801.6</v>
      </c>
      <c r="K47" s="83">
        <v>287</v>
      </c>
      <c r="L47" s="69">
        <v>8</v>
      </c>
      <c r="M47" s="69">
        <v>8</v>
      </c>
      <c r="N47" s="69">
        <v>0</v>
      </c>
      <c r="O47" s="69">
        <v>8</v>
      </c>
      <c r="P47" s="82">
        <v>0</v>
      </c>
      <c r="Q47" s="85">
        <v>2113.69</v>
      </c>
      <c r="R47" s="86">
        <v>0</v>
      </c>
      <c r="S47" s="86">
        <v>0</v>
      </c>
      <c r="T47" s="85">
        <v>1760.7</v>
      </c>
      <c r="U47" s="85">
        <v>1207.5999999999999</v>
      </c>
      <c r="V47" s="85">
        <v>0</v>
      </c>
      <c r="W47" s="85">
        <v>1641.7</v>
      </c>
      <c r="X47" s="73">
        <v>1641.7</v>
      </c>
      <c r="Y47" s="74">
        <v>22</v>
      </c>
      <c r="Z47" s="73">
        <v>1663.7</v>
      </c>
      <c r="AA47" s="73">
        <v>201</v>
      </c>
      <c r="AB47" s="73">
        <v>1462.7</v>
      </c>
      <c r="AC47" s="76">
        <v>1437</v>
      </c>
      <c r="AD47" s="76">
        <v>604</v>
      </c>
      <c r="AE47" s="76">
        <v>535</v>
      </c>
      <c r="AF47" s="76">
        <f t="shared" si="8"/>
        <v>2576</v>
      </c>
      <c r="AG47" s="76">
        <v>14984</v>
      </c>
      <c r="AH47" s="76">
        <v>0</v>
      </c>
      <c r="AI47" s="76">
        <v>86</v>
      </c>
      <c r="AJ47" s="76">
        <f t="shared" si="1"/>
        <v>15070</v>
      </c>
      <c r="AK47" s="77"/>
      <c r="AL47" s="76"/>
      <c r="AM47" s="77"/>
      <c r="AR47" s="79">
        <f t="shared" si="2"/>
        <v>8</v>
      </c>
      <c r="AS47" s="80">
        <f t="shared" si="3"/>
        <v>7207.68</v>
      </c>
      <c r="AT47" s="80">
        <f t="shared" si="9"/>
        <v>7207.68</v>
      </c>
      <c r="AU47" s="77">
        <f t="shared" si="4"/>
        <v>600.64</v>
      </c>
    </row>
    <row r="48" spans="1:47" ht="14.45" customHeight="1" x14ac:dyDescent="0.2">
      <c r="A48" s="82">
        <f t="shared" si="10"/>
        <v>39</v>
      </c>
      <c r="B48" s="82" t="s">
        <v>60</v>
      </c>
      <c r="C48" s="65" t="s">
        <v>185</v>
      </c>
      <c r="D48" s="89" t="s">
        <v>186</v>
      </c>
      <c r="E48" s="108" t="s">
        <v>187</v>
      </c>
      <c r="F48" s="85" t="s">
        <v>188</v>
      </c>
      <c r="G48" s="107">
        <v>10</v>
      </c>
      <c r="H48" s="70">
        <v>31405.3</v>
      </c>
      <c r="I48" s="70">
        <v>25901.200000000001</v>
      </c>
      <c r="J48" s="68">
        <v>15934.5</v>
      </c>
      <c r="K48" s="83">
        <v>404</v>
      </c>
      <c r="L48" s="69">
        <v>12</v>
      </c>
      <c r="M48" s="69">
        <v>12</v>
      </c>
      <c r="N48" s="69">
        <v>0</v>
      </c>
      <c r="O48" s="69">
        <v>12</v>
      </c>
      <c r="P48" s="72">
        <v>25901.200000000001</v>
      </c>
      <c r="Q48" s="70">
        <v>3861.6</v>
      </c>
      <c r="R48" s="72">
        <v>3544</v>
      </c>
      <c r="S48" s="72">
        <v>3544</v>
      </c>
      <c r="T48" s="70">
        <v>2971</v>
      </c>
      <c r="U48" s="70">
        <v>4606.2</v>
      </c>
      <c r="V48" s="83">
        <v>0</v>
      </c>
      <c r="W48" s="70">
        <v>4623.1000000000004</v>
      </c>
      <c r="X48" s="73">
        <v>4623.1000000000004</v>
      </c>
      <c r="Y48" s="74">
        <v>55.2</v>
      </c>
      <c r="Z48" s="73">
        <v>4678.3</v>
      </c>
      <c r="AA48" s="73">
        <v>347.9</v>
      </c>
      <c r="AB48" s="73">
        <v>4330.3999999999996</v>
      </c>
      <c r="AC48" s="76">
        <v>3961</v>
      </c>
      <c r="AD48" s="76">
        <v>1387</v>
      </c>
      <c r="AE48" s="76">
        <v>1102</v>
      </c>
      <c r="AF48" s="76">
        <f t="shared" si="8"/>
        <v>6450</v>
      </c>
      <c r="AG48" s="76">
        <v>3654</v>
      </c>
      <c r="AH48" s="76">
        <v>509</v>
      </c>
      <c r="AI48" s="76">
        <v>210</v>
      </c>
      <c r="AJ48" s="76">
        <f t="shared" si="1"/>
        <v>4373</v>
      </c>
      <c r="AK48" s="77"/>
      <c r="AL48" s="76">
        <v>2</v>
      </c>
      <c r="AM48" s="77">
        <v>3</v>
      </c>
      <c r="AR48" s="79">
        <f t="shared" si="2"/>
        <v>12</v>
      </c>
      <c r="AS48" s="80">
        <f t="shared" si="3"/>
        <v>10811.52</v>
      </c>
      <c r="AT48" s="80">
        <f t="shared" si="9"/>
        <v>10811.52</v>
      </c>
      <c r="AU48" s="77">
        <f t="shared" si="4"/>
        <v>900.96</v>
      </c>
    </row>
    <row r="49" spans="1:47" ht="12" customHeight="1" x14ac:dyDescent="0.2">
      <c r="A49" s="82">
        <f t="shared" si="10"/>
        <v>40</v>
      </c>
      <c r="B49" s="82" t="s">
        <v>60</v>
      </c>
      <c r="C49" s="65" t="s">
        <v>189</v>
      </c>
      <c r="D49" s="66" t="s">
        <v>190</v>
      </c>
      <c r="E49" s="67" t="s">
        <v>191</v>
      </c>
      <c r="F49" s="68">
        <v>1974</v>
      </c>
      <c r="G49" s="107">
        <v>14</v>
      </c>
      <c r="H49" s="70">
        <v>10074.1</v>
      </c>
      <c r="I49" s="70">
        <v>8501.5</v>
      </c>
      <c r="J49" s="68">
        <v>5204.3999999999996</v>
      </c>
      <c r="K49" s="83">
        <v>196</v>
      </c>
      <c r="L49" s="69">
        <v>2</v>
      </c>
      <c r="M49" s="69">
        <v>4</v>
      </c>
      <c r="N49" s="69">
        <v>0</v>
      </c>
      <c r="O49" s="69">
        <v>2</v>
      </c>
      <c r="P49" s="82">
        <v>0</v>
      </c>
      <c r="Q49" s="85">
        <v>898.6</v>
      </c>
      <c r="R49" s="86">
        <v>0</v>
      </c>
      <c r="S49" s="86">
        <v>0</v>
      </c>
      <c r="T49" s="85">
        <v>840.9</v>
      </c>
      <c r="U49" s="85">
        <v>496.6</v>
      </c>
      <c r="V49" s="85">
        <v>526.9</v>
      </c>
      <c r="W49" s="85">
        <v>573.4</v>
      </c>
      <c r="X49" s="73">
        <v>1100.3</v>
      </c>
      <c r="Y49" s="74">
        <v>4.5999999999999996</v>
      </c>
      <c r="Z49" s="73">
        <v>1104.9000000000001</v>
      </c>
      <c r="AA49" s="73">
        <v>339.4</v>
      </c>
      <c r="AB49" s="73">
        <v>765.5</v>
      </c>
      <c r="AC49" s="76">
        <v>577</v>
      </c>
      <c r="AD49" s="76">
        <v>228</v>
      </c>
      <c r="AE49" s="76">
        <v>205</v>
      </c>
      <c r="AF49" s="76">
        <f t="shared" si="8"/>
        <v>1010</v>
      </c>
      <c r="AG49" s="76">
        <v>3487</v>
      </c>
      <c r="AH49" s="76">
        <v>0</v>
      </c>
      <c r="AI49" s="76">
        <v>16</v>
      </c>
      <c r="AJ49" s="76">
        <f t="shared" si="1"/>
        <v>3503</v>
      </c>
      <c r="AK49" s="77">
        <v>2</v>
      </c>
      <c r="AL49" s="76">
        <v>1</v>
      </c>
      <c r="AM49" s="77"/>
      <c r="AR49" s="79">
        <f t="shared" si="2"/>
        <v>4</v>
      </c>
      <c r="AS49" s="80">
        <f t="shared" si="3"/>
        <v>3603.84</v>
      </c>
      <c r="AT49" s="80">
        <f t="shared" si="9"/>
        <v>3603.84</v>
      </c>
      <c r="AU49" s="77">
        <f t="shared" si="4"/>
        <v>300.32</v>
      </c>
    </row>
    <row r="50" spans="1:47" ht="13.5" customHeight="1" x14ac:dyDescent="0.2">
      <c r="A50" s="82">
        <f t="shared" si="10"/>
        <v>41</v>
      </c>
      <c r="B50" s="82" t="s">
        <v>60</v>
      </c>
      <c r="C50" s="65" t="s">
        <v>192</v>
      </c>
      <c r="D50" s="66" t="s">
        <v>193</v>
      </c>
      <c r="E50" s="67" t="s">
        <v>194</v>
      </c>
      <c r="F50" s="68">
        <v>1974</v>
      </c>
      <c r="G50" s="107">
        <v>9</v>
      </c>
      <c r="H50" s="70">
        <v>9779.7999999999993</v>
      </c>
      <c r="I50" s="70">
        <v>8800.2999999999993</v>
      </c>
      <c r="J50" s="68">
        <v>5980.2</v>
      </c>
      <c r="K50" s="83">
        <v>179</v>
      </c>
      <c r="L50" s="69">
        <v>5</v>
      </c>
      <c r="M50" s="69">
        <v>5</v>
      </c>
      <c r="N50" s="69">
        <v>0</v>
      </c>
      <c r="O50" s="69">
        <v>5</v>
      </c>
      <c r="P50" s="82">
        <v>0</v>
      </c>
      <c r="Q50" s="85">
        <v>1283</v>
      </c>
      <c r="R50" s="86">
        <v>0</v>
      </c>
      <c r="S50" s="85">
        <v>0</v>
      </c>
      <c r="T50" s="85">
        <v>1075.9000000000001</v>
      </c>
      <c r="U50" s="85">
        <v>786.5</v>
      </c>
      <c r="V50" s="85">
        <v>0</v>
      </c>
      <c r="W50" s="85">
        <v>812.6</v>
      </c>
      <c r="X50" s="73">
        <v>812.6</v>
      </c>
      <c r="Y50" s="74">
        <v>21.4</v>
      </c>
      <c r="Z50" s="73">
        <v>834</v>
      </c>
      <c r="AA50" s="73">
        <v>80.099999999999994</v>
      </c>
      <c r="AB50" s="73">
        <v>753.9</v>
      </c>
      <c r="AC50" s="76">
        <v>995</v>
      </c>
      <c r="AD50" s="76">
        <v>712</v>
      </c>
      <c r="AE50" s="76">
        <v>293</v>
      </c>
      <c r="AF50" s="76">
        <f t="shared" si="8"/>
        <v>2000</v>
      </c>
      <c r="AG50" s="76">
        <v>3496</v>
      </c>
      <c r="AH50" s="76">
        <v>0</v>
      </c>
      <c r="AI50" s="76">
        <v>30</v>
      </c>
      <c r="AJ50" s="76">
        <f t="shared" si="1"/>
        <v>3526</v>
      </c>
      <c r="AK50" s="77"/>
      <c r="AL50" s="76">
        <v>1</v>
      </c>
      <c r="AM50" s="77"/>
      <c r="AR50" s="79">
        <f t="shared" si="2"/>
        <v>5</v>
      </c>
      <c r="AS50" s="80">
        <f t="shared" si="3"/>
        <v>4504.7999999999993</v>
      </c>
      <c r="AT50" s="80">
        <f t="shared" si="9"/>
        <v>4504.7999999999993</v>
      </c>
      <c r="AU50" s="77">
        <f t="shared" si="4"/>
        <v>375.39999999999992</v>
      </c>
    </row>
    <row r="51" spans="1:47" ht="12" customHeight="1" x14ac:dyDescent="0.2">
      <c r="A51" s="82">
        <f t="shared" si="10"/>
        <v>42</v>
      </c>
      <c r="B51" s="82" t="s">
        <v>60</v>
      </c>
      <c r="C51" s="65" t="s">
        <v>195</v>
      </c>
      <c r="D51" s="66" t="s">
        <v>196</v>
      </c>
      <c r="E51" s="67" t="s">
        <v>197</v>
      </c>
      <c r="F51" s="68">
        <v>1974</v>
      </c>
      <c r="G51" s="107">
        <v>9</v>
      </c>
      <c r="H51" s="70">
        <v>7911.7</v>
      </c>
      <c r="I51" s="70">
        <v>7012.1</v>
      </c>
      <c r="J51" s="68">
        <v>4732.3</v>
      </c>
      <c r="K51" s="83">
        <v>143</v>
      </c>
      <c r="L51" s="69">
        <v>4</v>
      </c>
      <c r="M51" s="69">
        <v>4</v>
      </c>
      <c r="N51" s="69">
        <v>0</v>
      </c>
      <c r="O51" s="69">
        <v>4</v>
      </c>
      <c r="P51" s="82">
        <v>0</v>
      </c>
      <c r="Q51" s="85">
        <v>1019.2</v>
      </c>
      <c r="R51" s="86">
        <v>0</v>
      </c>
      <c r="S51" s="85">
        <v>0</v>
      </c>
      <c r="T51" s="85">
        <v>865.8</v>
      </c>
      <c r="U51" s="85">
        <v>686.8</v>
      </c>
      <c r="V51" s="85">
        <v>0</v>
      </c>
      <c r="W51" s="85">
        <v>729.4</v>
      </c>
      <c r="X51" s="73">
        <v>729.4</v>
      </c>
      <c r="Y51" s="74">
        <v>10.8</v>
      </c>
      <c r="Z51" s="73">
        <v>740.2</v>
      </c>
      <c r="AA51" s="73">
        <v>70.599999999999994</v>
      </c>
      <c r="AB51" s="73">
        <v>669.6</v>
      </c>
      <c r="AC51" s="76">
        <v>879</v>
      </c>
      <c r="AD51" s="76">
        <v>351</v>
      </c>
      <c r="AE51" s="76">
        <v>230</v>
      </c>
      <c r="AF51" s="76">
        <f t="shared" si="8"/>
        <v>1460</v>
      </c>
      <c r="AG51" s="76">
        <v>3870</v>
      </c>
      <c r="AH51" s="76">
        <v>0</v>
      </c>
      <c r="AI51" s="76">
        <v>28</v>
      </c>
      <c r="AJ51" s="76">
        <f t="shared" si="1"/>
        <v>3898</v>
      </c>
      <c r="AK51" s="77"/>
      <c r="AL51" s="76">
        <v>1</v>
      </c>
      <c r="AM51" s="77"/>
      <c r="AR51" s="79">
        <f t="shared" si="2"/>
        <v>4</v>
      </c>
      <c r="AS51" s="80">
        <f t="shared" si="3"/>
        <v>3603.84</v>
      </c>
      <c r="AT51" s="80">
        <f t="shared" si="9"/>
        <v>3603.84</v>
      </c>
      <c r="AU51" s="77">
        <f t="shared" si="4"/>
        <v>300.32</v>
      </c>
    </row>
    <row r="52" spans="1:47" ht="12" customHeight="1" x14ac:dyDescent="0.2">
      <c r="A52" s="82">
        <f t="shared" si="10"/>
        <v>43</v>
      </c>
      <c r="B52" s="82" t="s">
        <v>60</v>
      </c>
      <c r="C52" s="65" t="s">
        <v>198</v>
      </c>
      <c r="D52" s="66" t="s">
        <v>199</v>
      </c>
      <c r="E52" s="67" t="s">
        <v>200</v>
      </c>
      <c r="F52" s="68">
        <v>1974</v>
      </c>
      <c r="G52" s="107">
        <v>14</v>
      </c>
      <c r="H52" s="70">
        <v>4955.1000000000004</v>
      </c>
      <c r="I52" s="70">
        <v>3862.9</v>
      </c>
      <c r="J52" s="68">
        <v>2399.3000000000002</v>
      </c>
      <c r="K52" s="83">
        <v>91</v>
      </c>
      <c r="L52" s="69">
        <v>1</v>
      </c>
      <c r="M52" s="69">
        <v>2</v>
      </c>
      <c r="N52" s="69">
        <v>0</v>
      </c>
      <c r="O52" s="69">
        <v>1</v>
      </c>
      <c r="P52" s="82">
        <v>0</v>
      </c>
      <c r="Q52" s="85">
        <v>456.4</v>
      </c>
      <c r="R52" s="86">
        <v>0</v>
      </c>
      <c r="S52" s="86">
        <v>0</v>
      </c>
      <c r="T52" s="85">
        <v>329.6</v>
      </c>
      <c r="U52" s="85">
        <v>248.4</v>
      </c>
      <c r="V52" s="85">
        <v>247</v>
      </c>
      <c r="W52" s="85">
        <v>289.3</v>
      </c>
      <c r="X52" s="73">
        <v>536.29999999999995</v>
      </c>
      <c r="Y52" s="74">
        <v>2</v>
      </c>
      <c r="Z52" s="73">
        <v>538.29999999999995</v>
      </c>
      <c r="AA52" s="73">
        <v>224.4</v>
      </c>
      <c r="AB52" s="73">
        <v>313.89999999999998</v>
      </c>
      <c r="AC52" s="76">
        <v>1439</v>
      </c>
      <c r="AD52" s="109">
        <v>0</v>
      </c>
      <c r="AE52" s="106">
        <v>56</v>
      </c>
      <c r="AF52" s="76">
        <f t="shared" si="8"/>
        <v>1495</v>
      </c>
      <c r="AG52" s="76">
        <v>376</v>
      </c>
      <c r="AH52" s="76">
        <v>0</v>
      </c>
      <c r="AI52" s="76">
        <v>6</v>
      </c>
      <c r="AJ52" s="76">
        <f t="shared" si="1"/>
        <v>382</v>
      </c>
      <c r="AK52" s="77">
        <v>1</v>
      </c>
      <c r="AL52" s="76">
        <v>1</v>
      </c>
      <c r="AM52" s="77"/>
      <c r="AR52" s="79">
        <f t="shared" si="2"/>
        <v>2</v>
      </c>
      <c r="AS52" s="80">
        <f t="shared" si="3"/>
        <v>1801.92</v>
      </c>
      <c r="AT52" s="80">
        <f t="shared" si="9"/>
        <v>1801.92</v>
      </c>
      <c r="AU52" s="77">
        <f t="shared" si="4"/>
        <v>150.16</v>
      </c>
    </row>
    <row r="53" spans="1:47" ht="13.5" customHeight="1" x14ac:dyDescent="0.2">
      <c r="A53" s="82">
        <f t="shared" si="10"/>
        <v>44</v>
      </c>
      <c r="B53" s="82" t="s">
        <v>60</v>
      </c>
      <c r="C53" s="65" t="s">
        <v>201</v>
      </c>
      <c r="D53" s="66" t="s">
        <v>202</v>
      </c>
      <c r="E53" s="67" t="s">
        <v>203</v>
      </c>
      <c r="F53" s="68">
        <v>1974</v>
      </c>
      <c r="G53" s="107">
        <v>9</v>
      </c>
      <c r="H53" s="70">
        <v>16441.8</v>
      </c>
      <c r="I53" s="70">
        <v>14342.4</v>
      </c>
      <c r="J53" s="68">
        <v>9742.4</v>
      </c>
      <c r="K53" s="83">
        <v>287</v>
      </c>
      <c r="L53" s="69">
        <v>8</v>
      </c>
      <c r="M53" s="69">
        <v>8</v>
      </c>
      <c r="N53" s="69">
        <v>0</v>
      </c>
      <c r="O53" s="69">
        <v>8</v>
      </c>
      <c r="P53" s="82">
        <v>0</v>
      </c>
      <c r="Q53" s="85">
        <v>2045.7</v>
      </c>
      <c r="R53" s="86">
        <v>0</v>
      </c>
      <c r="S53" s="86">
        <v>0</v>
      </c>
      <c r="T53" s="85">
        <v>1763.9</v>
      </c>
      <c r="U53" s="85">
        <v>1741.4</v>
      </c>
      <c r="V53" s="85">
        <v>0</v>
      </c>
      <c r="W53" s="85">
        <v>1949.5</v>
      </c>
      <c r="X53" s="73">
        <v>1949.5</v>
      </c>
      <c r="Y53" s="74">
        <v>22.4</v>
      </c>
      <c r="Z53" s="73">
        <v>1971.9</v>
      </c>
      <c r="AA53" s="73">
        <v>67</v>
      </c>
      <c r="AB53" s="73">
        <v>1904.9</v>
      </c>
      <c r="AC53" s="76">
        <v>1711</v>
      </c>
      <c r="AD53" s="76">
        <v>671</v>
      </c>
      <c r="AE53" s="76">
        <v>536</v>
      </c>
      <c r="AF53" s="76">
        <f t="shared" si="8"/>
        <v>2918</v>
      </c>
      <c r="AG53" s="76">
        <v>11774</v>
      </c>
      <c r="AH53" s="76">
        <v>1800</v>
      </c>
      <c r="AI53" s="76">
        <v>130</v>
      </c>
      <c r="AJ53" s="76">
        <f t="shared" si="1"/>
        <v>13704</v>
      </c>
      <c r="AK53" s="77"/>
      <c r="AL53" s="76">
        <v>2</v>
      </c>
      <c r="AM53" s="77"/>
      <c r="AR53" s="79">
        <f t="shared" si="2"/>
        <v>8</v>
      </c>
      <c r="AS53" s="80">
        <f t="shared" si="3"/>
        <v>7207.68</v>
      </c>
      <c r="AT53" s="80">
        <f t="shared" si="9"/>
        <v>7207.68</v>
      </c>
      <c r="AU53" s="77">
        <f t="shared" si="4"/>
        <v>600.64</v>
      </c>
    </row>
    <row r="54" spans="1:47" ht="12" customHeight="1" x14ac:dyDescent="0.2">
      <c r="A54" s="82">
        <f t="shared" si="10"/>
        <v>45</v>
      </c>
      <c r="B54" s="82" t="s">
        <v>60</v>
      </c>
      <c r="C54" s="65" t="s">
        <v>204</v>
      </c>
      <c r="D54" s="66" t="s">
        <v>205</v>
      </c>
      <c r="E54" s="67" t="s">
        <v>206</v>
      </c>
      <c r="F54" s="68">
        <v>1974</v>
      </c>
      <c r="G54" s="69">
        <v>14</v>
      </c>
      <c r="H54" s="70">
        <v>10134</v>
      </c>
      <c r="I54" s="70">
        <v>8510.9</v>
      </c>
      <c r="J54" s="68">
        <v>5160.8999999999996</v>
      </c>
      <c r="K54" s="83">
        <v>196</v>
      </c>
      <c r="L54" s="69">
        <v>2</v>
      </c>
      <c r="M54" s="69">
        <v>4</v>
      </c>
      <c r="N54" s="69">
        <v>0</v>
      </c>
      <c r="O54" s="69">
        <v>2</v>
      </c>
      <c r="P54" s="82">
        <v>0</v>
      </c>
      <c r="Q54" s="85">
        <v>919.4</v>
      </c>
      <c r="R54" s="86">
        <v>0</v>
      </c>
      <c r="S54" s="86">
        <v>0</v>
      </c>
      <c r="T54" s="85">
        <v>680.3</v>
      </c>
      <c r="U54" s="85">
        <v>496.8</v>
      </c>
      <c r="V54" s="85">
        <v>541</v>
      </c>
      <c r="W54" s="85">
        <v>578.6</v>
      </c>
      <c r="X54" s="73">
        <v>1119.5999999999999</v>
      </c>
      <c r="Y54" s="74">
        <v>2.6</v>
      </c>
      <c r="Z54" s="73">
        <v>1122.2</v>
      </c>
      <c r="AA54" s="73">
        <v>378.8</v>
      </c>
      <c r="AB54" s="73">
        <v>743.4</v>
      </c>
      <c r="AC54" s="76">
        <v>1146</v>
      </c>
      <c r="AD54" s="76">
        <v>481</v>
      </c>
      <c r="AE54" s="106">
        <v>217</v>
      </c>
      <c r="AF54" s="76">
        <f t="shared" si="8"/>
        <v>1844</v>
      </c>
      <c r="AG54" s="76">
        <v>6515</v>
      </c>
      <c r="AH54" s="76"/>
      <c r="AI54" s="76">
        <v>15</v>
      </c>
      <c r="AJ54" s="76">
        <f t="shared" si="1"/>
        <v>6530</v>
      </c>
      <c r="AK54" s="77">
        <v>2</v>
      </c>
      <c r="AL54" s="76">
        <v>1</v>
      </c>
      <c r="AM54" s="77"/>
      <c r="AR54" s="79">
        <f t="shared" si="2"/>
        <v>4</v>
      </c>
      <c r="AS54" s="80">
        <f t="shared" si="3"/>
        <v>3603.84</v>
      </c>
      <c r="AT54" s="80">
        <f t="shared" si="9"/>
        <v>3603.84</v>
      </c>
      <c r="AU54" s="77">
        <f t="shared" si="4"/>
        <v>300.32</v>
      </c>
    </row>
    <row r="55" spans="1:47" ht="13.5" customHeight="1" x14ac:dyDescent="0.2">
      <c r="A55" s="82">
        <f t="shared" si="10"/>
        <v>46</v>
      </c>
      <c r="B55" s="82" t="s">
        <v>60</v>
      </c>
      <c r="C55" s="65" t="s">
        <v>207</v>
      </c>
      <c r="D55" s="66" t="s">
        <v>208</v>
      </c>
      <c r="E55" s="67" t="s">
        <v>209</v>
      </c>
      <c r="F55" s="68">
        <v>1974</v>
      </c>
      <c r="G55" s="69">
        <v>9</v>
      </c>
      <c r="H55" s="70">
        <v>9605.6</v>
      </c>
      <c r="I55" s="70">
        <v>8801.7000000000007</v>
      </c>
      <c r="J55" s="68">
        <v>5953.1</v>
      </c>
      <c r="K55" s="83">
        <v>179</v>
      </c>
      <c r="L55" s="69">
        <v>5</v>
      </c>
      <c r="M55" s="69">
        <v>5</v>
      </c>
      <c r="N55" s="69">
        <v>0</v>
      </c>
      <c r="O55" s="69">
        <v>5</v>
      </c>
      <c r="P55" s="82">
        <v>0</v>
      </c>
      <c r="Q55" s="85">
        <v>1258.9000000000001</v>
      </c>
      <c r="R55" s="86">
        <v>0</v>
      </c>
      <c r="S55" s="86">
        <v>0</v>
      </c>
      <c r="T55" s="85">
        <v>1076.2</v>
      </c>
      <c r="U55" s="85">
        <v>592.4</v>
      </c>
      <c r="V55" s="85">
        <v>0</v>
      </c>
      <c r="W55" s="85">
        <v>838.5</v>
      </c>
      <c r="X55" s="73">
        <v>838.5</v>
      </c>
      <c r="Y55" s="74">
        <v>18.5</v>
      </c>
      <c r="Z55" s="73">
        <v>857</v>
      </c>
      <c r="AA55" s="73">
        <v>121</v>
      </c>
      <c r="AB55" s="73">
        <v>736</v>
      </c>
      <c r="AC55" s="76">
        <v>796</v>
      </c>
      <c r="AD55" s="76">
        <v>913</v>
      </c>
      <c r="AE55" s="76">
        <v>359</v>
      </c>
      <c r="AF55" s="76">
        <f t="shared" si="8"/>
        <v>2068</v>
      </c>
      <c r="AG55" s="76">
        <v>3438</v>
      </c>
      <c r="AH55" s="76"/>
      <c r="AI55" s="76">
        <v>30</v>
      </c>
      <c r="AJ55" s="76">
        <f t="shared" si="1"/>
        <v>3468</v>
      </c>
      <c r="AK55" s="77"/>
      <c r="AL55" s="76">
        <v>1</v>
      </c>
      <c r="AM55" s="77"/>
      <c r="AR55" s="79">
        <f t="shared" si="2"/>
        <v>5</v>
      </c>
      <c r="AS55" s="80">
        <f t="shared" si="3"/>
        <v>4504.7999999999993</v>
      </c>
      <c r="AT55" s="80">
        <f t="shared" si="9"/>
        <v>4504.7999999999993</v>
      </c>
      <c r="AU55" s="77">
        <f t="shared" si="4"/>
        <v>375.39999999999992</v>
      </c>
    </row>
    <row r="56" spans="1:47" ht="13.5" customHeight="1" x14ac:dyDescent="0.2">
      <c r="A56" s="82">
        <f t="shared" si="10"/>
        <v>47</v>
      </c>
      <c r="B56" s="82" t="s">
        <v>60</v>
      </c>
      <c r="C56" s="65" t="s">
        <v>210</v>
      </c>
      <c r="D56" s="66" t="s">
        <v>211</v>
      </c>
      <c r="E56" s="67" t="s">
        <v>212</v>
      </c>
      <c r="F56" s="68">
        <v>1974</v>
      </c>
      <c r="G56" s="69">
        <v>9</v>
      </c>
      <c r="H56" s="70">
        <v>7689.2</v>
      </c>
      <c r="I56" s="70">
        <v>7064.4</v>
      </c>
      <c r="J56" s="68">
        <v>4799.8999999999996</v>
      </c>
      <c r="K56" s="83">
        <v>144</v>
      </c>
      <c r="L56" s="69">
        <v>4</v>
      </c>
      <c r="M56" s="69">
        <v>4</v>
      </c>
      <c r="N56" s="69">
        <v>0</v>
      </c>
      <c r="O56" s="69">
        <v>4</v>
      </c>
      <c r="P56" s="82">
        <v>0</v>
      </c>
      <c r="Q56" s="85">
        <v>999.4</v>
      </c>
      <c r="R56" s="86">
        <v>0</v>
      </c>
      <c r="S56" s="86">
        <v>0</v>
      </c>
      <c r="T56" s="85">
        <v>874.7</v>
      </c>
      <c r="U56" s="85">
        <v>473.9</v>
      </c>
      <c r="V56" s="85">
        <v>0</v>
      </c>
      <c r="W56" s="85">
        <v>670.8</v>
      </c>
      <c r="X56" s="73">
        <v>670.8</v>
      </c>
      <c r="Y56" s="74">
        <v>14.8</v>
      </c>
      <c r="Z56" s="73">
        <v>685.6</v>
      </c>
      <c r="AA56" s="73">
        <v>95.5</v>
      </c>
      <c r="AB56" s="73">
        <v>590.1</v>
      </c>
      <c r="AC56" s="76">
        <v>876</v>
      </c>
      <c r="AD56" s="76">
        <v>311</v>
      </c>
      <c r="AE56" s="76">
        <v>211</v>
      </c>
      <c r="AF56" s="76">
        <f t="shared" si="8"/>
        <v>1398</v>
      </c>
      <c r="AG56" s="76">
        <v>2833</v>
      </c>
      <c r="AH56" s="76">
        <v>800</v>
      </c>
      <c r="AI56" s="76">
        <v>110</v>
      </c>
      <c r="AJ56" s="76">
        <f t="shared" si="1"/>
        <v>3743</v>
      </c>
      <c r="AK56" s="77"/>
      <c r="AL56" s="76">
        <v>1</v>
      </c>
      <c r="AM56" s="77"/>
      <c r="AR56" s="79">
        <f t="shared" si="2"/>
        <v>4</v>
      </c>
      <c r="AS56" s="80">
        <f t="shared" si="3"/>
        <v>3603.84</v>
      </c>
      <c r="AT56" s="80">
        <f t="shared" si="9"/>
        <v>3603.84</v>
      </c>
      <c r="AU56" s="77">
        <f t="shared" si="4"/>
        <v>300.32</v>
      </c>
    </row>
    <row r="57" spans="1:47" ht="14.25" customHeight="1" x14ac:dyDescent="0.2">
      <c r="A57" s="82">
        <f t="shared" si="10"/>
        <v>48</v>
      </c>
      <c r="B57" s="82" t="s">
        <v>60</v>
      </c>
      <c r="C57" s="65" t="s">
        <v>213</v>
      </c>
      <c r="D57" s="66" t="s">
        <v>214</v>
      </c>
      <c r="E57" s="67" t="s">
        <v>215</v>
      </c>
      <c r="F57" s="68">
        <v>1974</v>
      </c>
      <c r="G57" s="69">
        <v>14</v>
      </c>
      <c r="H57" s="70">
        <v>5083.5</v>
      </c>
      <c r="I57" s="70">
        <v>3937</v>
      </c>
      <c r="J57" s="68">
        <v>2461.1999999999998</v>
      </c>
      <c r="K57" s="83">
        <v>91</v>
      </c>
      <c r="L57" s="69">
        <v>1</v>
      </c>
      <c r="M57" s="69">
        <v>2</v>
      </c>
      <c r="N57" s="69">
        <v>0</v>
      </c>
      <c r="O57" s="69">
        <v>1</v>
      </c>
      <c r="P57" s="82">
        <v>0</v>
      </c>
      <c r="Q57" s="85">
        <v>456.4</v>
      </c>
      <c r="R57" s="86">
        <v>0</v>
      </c>
      <c r="S57" s="86">
        <v>0</v>
      </c>
      <c r="T57" s="85">
        <v>359.5</v>
      </c>
      <c r="U57" s="85">
        <v>248.4</v>
      </c>
      <c r="V57" s="85">
        <v>263.89999999999998</v>
      </c>
      <c r="W57" s="85">
        <v>289.3</v>
      </c>
      <c r="X57" s="73">
        <v>553.20000000000005</v>
      </c>
      <c r="Y57" s="74">
        <v>2</v>
      </c>
      <c r="Z57" s="73">
        <v>555.20000000000005</v>
      </c>
      <c r="AA57" s="73">
        <v>178.8</v>
      </c>
      <c r="AB57" s="73">
        <v>376.4</v>
      </c>
      <c r="AC57" s="76">
        <v>20</v>
      </c>
      <c r="AD57" s="76">
        <v>392</v>
      </c>
      <c r="AE57" s="106">
        <v>18</v>
      </c>
      <c r="AF57" s="76">
        <f t="shared" si="8"/>
        <v>430</v>
      </c>
      <c r="AG57" s="76">
        <v>142</v>
      </c>
      <c r="AH57" s="76">
        <v>0</v>
      </c>
      <c r="AI57" s="76">
        <v>0</v>
      </c>
      <c r="AJ57" s="76">
        <f t="shared" si="1"/>
        <v>142</v>
      </c>
      <c r="AK57" s="77">
        <v>1</v>
      </c>
      <c r="AL57" s="76">
        <v>1</v>
      </c>
      <c r="AM57" s="77"/>
      <c r="AR57" s="79">
        <f t="shared" si="2"/>
        <v>2</v>
      </c>
      <c r="AS57" s="80">
        <f t="shared" si="3"/>
        <v>1801.92</v>
      </c>
      <c r="AT57" s="80">
        <f t="shared" si="9"/>
        <v>1801.92</v>
      </c>
      <c r="AU57" s="77">
        <f t="shared" si="4"/>
        <v>150.16</v>
      </c>
    </row>
    <row r="58" spans="1:47" ht="14.25" customHeight="1" thickBot="1" x14ac:dyDescent="0.25">
      <c r="A58" s="82">
        <f t="shared" si="10"/>
        <v>49</v>
      </c>
      <c r="B58" s="82" t="s">
        <v>60</v>
      </c>
      <c r="C58" s="65" t="s">
        <v>216</v>
      </c>
      <c r="D58" s="66" t="s">
        <v>217</v>
      </c>
      <c r="E58" s="67" t="s">
        <v>218</v>
      </c>
      <c r="F58" s="68">
        <v>1974</v>
      </c>
      <c r="G58" s="69">
        <v>9</v>
      </c>
      <c r="H58" s="70">
        <v>11698.3</v>
      </c>
      <c r="I58" s="70">
        <v>10523.1</v>
      </c>
      <c r="J58" s="68">
        <v>7178.1</v>
      </c>
      <c r="K58" s="83">
        <v>215</v>
      </c>
      <c r="L58" s="69">
        <v>6</v>
      </c>
      <c r="M58" s="69">
        <v>6</v>
      </c>
      <c r="N58" s="69">
        <v>0</v>
      </c>
      <c r="O58" s="69">
        <v>6</v>
      </c>
      <c r="P58" s="82">
        <v>0</v>
      </c>
      <c r="Q58" s="85">
        <v>1497.1</v>
      </c>
      <c r="R58" s="86">
        <v>0</v>
      </c>
      <c r="S58" s="85">
        <v>0</v>
      </c>
      <c r="T58" s="85">
        <v>1225.8</v>
      </c>
      <c r="U58" s="85">
        <v>926.6</v>
      </c>
      <c r="V58" s="85">
        <v>0</v>
      </c>
      <c r="W58" s="85">
        <v>1229</v>
      </c>
      <c r="X58" s="73">
        <v>1229</v>
      </c>
      <c r="Y58" s="74">
        <v>24</v>
      </c>
      <c r="Z58" s="73">
        <v>1253</v>
      </c>
      <c r="AA58" s="73">
        <v>0</v>
      </c>
      <c r="AB58" s="73">
        <v>1253</v>
      </c>
      <c r="AC58" s="76">
        <v>1227</v>
      </c>
      <c r="AD58" s="76">
        <v>975</v>
      </c>
      <c r="AE58" s="76">
        <v>300</v>
      </c>
      <c r="AF58" s="76">
        <f t="shared" si="8"/>
        <v>2502</v>
      </c>
      <c r="AG58" s="76">
        <v>3863</v>
      </c>
      <c r="AH58" s="76">
        <v>2100</v>
      </c>
      <c r="AI58" s="76">
        <v>90</v>
      </c>
      <c r="AJ58" s="76">
        <f t="shared" si="1"/>
        <v>6053</v>
      </c>
      <c r="AK58" s="77"/>
      <c r="AL58" s="76">
        <v>1</v>
      </c>
      <c r="AM58" s="77"/>
      <c r="AR58" s="79">
        <f t="shared" si="2"/>
        <v>6</v>
      </c>
      <c r="AS58" s="80">
        <f t="shared" si="3"/>
        <v>5405.76</v>
      </c>
      <c r="AT58" s="80">
        <f t="shared" si="9"/>
        <v>5405.76</v>
      </c>
      <c r="AU58" s="77">
        <f t="shared" si="4"/>
        <v>450.48</v>
      </c>
    </row>
    <row r="59" spans="1:47" s="104" customFormat="1" ht="14.25" customHeight="1" thickBot="1" x14ac:dyDescent="0.25">
      <c r="A59" s="110" t="s">
        <v>219</v>
      </c>
      <c r="B59" s="111"/>
      <c r="C59" s="111"/>
      <c r="D59" s="112"/>
      <c r="E59" s="112"/>
      <c r="F59" s="113"/>
      <c r="G59" s="114"/>
      <c r="H59" s="115">
        <f>SUM(H37:H58)</f>
        <v>340900.59999999992</v>
      </c>
      <c r="I59" s="115">
        <f t="shared" ref="I59:AI59" si="11">SUM(I37:I58)</f>
        <v>289426.2</v>
      </c>
      <c r="J59" s="115">
        <f t="shared" si="11"/>
        <v>183201.30000000002</v>
      </c>
      <c r="K59" s="116">
        <f t="shared" si="11"/>
        <v>5416</v>
      </c>
      <c r="L59" s="116">
        <f t="shared" si="11"/>
        <v>129</v>
      </c>
      <c r="M59" s="116">
        <f t="shared" si="11"/>
        <v>161</v>
      </c>
      <c r="N59" s="116">
        <f t="shared" si="11"/>
        <v>12</v>
      </c>
      <c r="O59" s="116">
        <f t="shared" si="11"/>
        <v>129</v>
      </c>
      <c r="P59" s="115">
        <f t="shared" si="11"/>
        <v>116864.3</v>
      </c>
      <c r="Q59" s="115">
        <f t="shared" si="11"/>
        <v>39325.490000000005</v>
      </c>
      <c r="R59" s="115">
        <f t="shared" si="11"/>
        <v>7184.9</v>
      </c>
      <c r="S59" s="115">
        <f t="shared" si="11"/>
        <v>3544</v>
      </c>
      <c r="T59" s="115">
        <f t="shared" si="11"/>
        <v>30947.9</v>
      </c>
      <c r="U59" s="115">
        <f t="shared" si="11"/>
        <v>35568.100000000006</v>
      </c>
      <c r="V59" s="115">
        <f t="shared" si="11"/>
        <v>2064.9</v>
      </c>
      <c r="W59" s="115">
        <f t="shared" si="11"/>
        <v>40065.600000000013</v>
      </c>
      <c r="X59" s="115">
        <f t="shared" si="11"/>
        <v>42130.500000000007</v>
      </c>
      <c r="Y59" s="115">
        <f t="shared" si="11"/>
        <v>670.99999999999989</v>
      </c>
      <c r="Z59" s="115">
        <f t="shared" si="11"/>
        <v>42801.5</v>
      </c>
      <c r="AA59" s="115">
        <f t="shared" si="11"/>
        <v>4991.4000000000005</v>
      </c>
      <c r="AB59" s="115">
        <f t="shared" si="11"/>
        <v>37810.1</v>
      </c>
      <c r="AC59" s="116">
        <f t="shared" si="11"/>
        <v>33337</v>
      </c>
      <c r="AD59" s="116">
        <f t="shared" si="11"/>
        <v>21053.7</v>
      </c>
      <c r="AE59" s="116">
        <f t="shared" si="11"/>
        <v>8128</v>
      </c>
      <c r="AF59" s="116">
        <f t="shared" si="11"/>
        <v>62518.7</v>
      </c>
      <c r="AG59" s="116">
        <f t="shared" si="11"/>
        <v>135770</v>
      </c>
      <c r="AH59" s="116">
        <f t="shared" si="11"/>
        <v>9690</v>
      </c>
      <c r="AI59" s="116">
        <f t="shared" si="11"/>
        <v>1407</v>
      </c>
      <c r="AJ59" s="76">
        <f t="shared" si="1"/>
        <v>146867</v>
      </c>
      <c r="AK59" s="117">
        <v>44</v>
      </c>
      <c r="AL59" s="117">
        <v>21</v>
      </c>
      <c r="AM59" s="117">
        <v>3</v>
      </c>
      <c r="AR59" s="116">
        <f>SUM(AR37:AR58)</f>
        <v>173</v>
      </c>
      <c r="AS59" s="118">
        <f>SUM(AS37:AS58)</f>
        <v>155866.07999999999</v>
      </c>
      <c r="AT59" s="118">
        <f>SUM(AT37:AT58)</f>
        <v>155866.07999999999</v>
      </c>
      <c r="AU59" s="77">
        <f t="shared" si="4"/>
        <v>12988.839999999998</v>
      </c>
    </row>
    <row r="60" spans="1:47" x14ac:dyDescent="0.2">
      <c r="A60" s="119">
        <v>50</v>
      </c>
      <c r="B60" s="82" t="s">
        <v>60</v>
      </c>
      <c r="C60" s="65" t="s">
        <v>220</v>
      </c>
      <c r="D60" s="120" t="s">
        <v>221</v>
      </c>
      <c r="E60" s="121" t="s">
        <v>222</v>
      </c>
      <c r="F60" s="122">
        <v>2011</v>
      </c>
      <c r="G60" s="123">
        <v>5</v>
      </c>
      <c r="H60" s="124">
        <v>23862</v>
      </c>
      <c r="I60" s="124">
        <v>20637.599999999999</v>
      </c>
      <c r="J60" s="122">
        <v>13123.4</v>
      </c>
      <c r="K60" s="71">
        <v>456</v>
      </c>
      <c r="L60" s="123">
        <v>30</v>
      </c>
      <c r="M60" s="123">
        <v>1</v>
      </c>
      <c r="N60" s="123">
        <v>1</v>
      </c>
      <c r="O60" s="123">
        <v>30</v>
      </c>
      <c r="P60" s="119">
        <v>0</v>
      </c>
      <c r="Q60" s="125">
        <v>5434.5</v>
      </c>
      <c r="R60" s="125">
        <v>0</v>
      </c>
      <c r="S60" s="125">
        <v>0</v>
      </c>
      <c r="T60" s="125">
        <v>4256.1000000000004</v>
      </c>
      <c r="U60" s="125">
        <v>2031.9</v>
      </c>
      <c r="V60" s="125">
        <v>342.1</v>
      </c>
      <c r="W60" s="125">
        <v>2420.6999999999998</v>
      </c>
      <c r="X60" s="126">
        <v>2762.8</v>
      </c>
      <c r="Y60" s="127">
        <v>45.9</v>
      </c>
      <c r="Z60" s="73">
        <v>2808.7</v>
      </c>
      <c r="AA60" s="128">
        <v>240</v>
      </c>
      <c r="AB60" s="73">
        <v>2568.6999999999998</v>
      </c>
      <c r="AC60" s="129">
        <v>4425</v>
      </c>
      <c r="AD60" s="129">
        <v>1823</v>
      </c>
      <c r="AE60" s="129">
        <v>1034</v>
      </c>
      <c r="AF60" s="76">
        <f t="shared" ref="AF60:AF79" si="12">SUM(AC60:AE60)</f>
        <v>7282</v>
      </c>
      <c r="AG60" s="129">
        <v>12002</v>
      </c>
      <c r="AH60" s="129">
        <v>498</v>
      </c>
      <c r="AI60" s="129">
        <v>40</v>
      </c>
      <c r="AJ60" s="76">
        <f t="shared" si="1"/>
        <v>12540</v>
      </c>
      <c r="AK60" s="77"/>
      <c r="AL60" s="76">
        <v>2</v>
      </c>
      <c r="AM60" s="77"/>
      <c r="AO60" s="38"/>
      <c r="AP60" s="38" t="s">
        <v>29</v>
      </c>
      <c r="AQ60" s="39" t="s">
        <v>30</v>
      </c>
      <c r="AR60" s="79">
        <v>0</v>
      </c>
      <c r="AS60" s="80">
        <f>60*AR60*12</f>
        <v>0</v>
      </c>
      <c r="AT60" s="80">
        <f t="shared" ref="AT60:AT66" si="13">SUM(AR60*60*12)</f>
        <v>0</v>
      </c>
      <c r="AU60" s="77">
        <f t="shared" si="4"/>
        <v>0</v>
      </c>
    </row>
    <row r="61" spans="1:47" x14ac:dyDescent="0.2">
      <c r="A61" s="119">
        <f>SUM(A60+1)</f>
        <v>51</v>
      </c>
      <c r="B61" s="82" t="s">
        <v>60</v>
      </c>
      <c r="C61" s="65" t="s">
        <v>220</v>
      </c>
      <c r="D61" s="130" t="s">
        <v>223</v>
      </c>
      <c r="E61" s="131" t="s">
        <v>224</v>
      </c>
      <c r="F61" s="122">
        <v>1977</v>
      </c>
      <c r="G61" s="123">
        <v>5</v>
      </c>
      <c r="H61" s="124">
        <v>23862</v>
      </c>
      <c r="I61" s="124">
        <v>20637.599999999999</v>
      </c>
      <c r="J61" s="122">
        <v>13123.4</v>
      </c>
      <c r="K61" s="71">
        <v>456</v>
      </c>
      <c r="L61" s="123">
        <v>30</v>
      </c>
      <c r="M61" s="123">
        <v>0</v>
      </c>
      <c r="N61" s="123">
        <v>0</v>
      </c>
      <c r="O61" s="123">
        <v>30</v>
      </c>
      <c r="P61" s="119">
        <v>0</v>
      </c>
      <c r="Q61" s="125">
        <v>5434.5</v>
      </c>
      <c r="R61" s="125">
        <v>0</v>
      </c>
      <c r="S61" s="125">
        <v>0</v>
      </c>
      <c r="T61" s="125">
        <v>4256.1000000000004</v>
      </c>
      <c r="U61" s="125">
        <v>2031.9</v>
      </c>
      <c r="V61" s="125">
        <v>342.1</v>
      </c>
      <c r="W61" s="125">
        <v>2420.6999999999998</v>
      </c>
      <c r="X61" s="126">
        <v>2762.8</v>
      </c>
      <c r="Y61" s="127">
        <v>45.9</v>
      </c>
      <c r="Z61" s="73">
        <v>2808.7</v>
      </c>
      <c r="AA61" s="128">
        <v>240</v>
      </c>
      <c r="AB61" s="73">
        <v>2568.6999999999998</v>
      </c>
      <c r="AC61" s="129">
        <v>4425</v>
      </c>
      <c r="AD61" s="129">
        <v>1823</v>
      </c>
      <c r="AE61" s="129">
        <v>1034</v>
      </c>
      <c r="AF61" s="76">
        <f>SUM(AC61:AE61)</f>
        <v>7282</v>
      </c>
      <c r="AG61" s="129">
        <v>12002</v>
      </c>
      <c r="AH61" s="129">
        <v>498</v>
      </c>
      <c r="AI61" s="129">
        <v>40</v>
      </c>
      <c r="AJ61" s="76">
        <f>SUM(AG61:AI61)</f>
        <v>12540</v>
      </c>
      <c r="AK61" s="77"/>
      <c r="AL61" s="76">
        <v>2</v>
      </c>
      <c r="AM61" s="77"/>
      <c r="AO61" s="38"/>
      <c r="AP61" s="38" t="s">
        <v>29</v>
      </c>
      <c r="AQ61" s="39"/>
      <c r="AR61" s="79">
        <f>SUM(M61:N61)</f>
        <v>0</v>
      </c>
      <c r="AS61" s="80">
        <f>60*AR61*12</f>
        <v>0</v>
      </c>
      <c r="AT61" s="80">
        <f>SUM(AR61*60*12)</f>
        <v>0</v>
      </c>
      <c r="AU61" s="77">
        <f t="shared" si="4"/>
        <v>0</v>
      </c>
    </row>
    <row r="62" spans="1:47" x14ac:dyDescent="0.2">
      <c r="A62" s="119">
        <f t="shared" ref="A62:A79" si="14">SUM(A61+1)</f>
        <v>52</v>
      </c>
      <c r="B62" s="82" t="s">
        <v>60</v>
      </c>
      <c r="C62" s="65" t="s">
        <v>225</v>
      </c>
      <c r="D62" s="92" t="s">
        <v>226</v>
      </c>
      <c r="E62" s="93" t="s">
        <v>227</v>
      </c>
      <c r="F62" s="68">
        <v>1987</v>
      </c>
      <c r="G62" s="69">
        <v>16</v>
      </c>
      <c r="H62" s="70">
        <v>7484.5</v>
      </c>
      <c r="I62" s="70">
        <v>5799.8</v>
      </c>
      <c r="J62" s="68">
        <v>3226.1</v>
      </c>
      <c r="K62" s="83">
        <v>111</v>
      </c>
      <c r="L62" s="69">
        <v>1</v>
      </c>
      <c r="M62" s="69">
        <v>1</v>
      </c>
      <c r="N62" s="69">
        <v>1</v>
      </c>
      <c r="O62" s="69">
        <v>1</v>
      </c>
      <c r="P62" s="72">
        <v>5799.8</v>
      </c>
      <c r="Q62" s="70">
        <v>591.20000000000005</v>
      </c>
      <c r="R62" s="72">
        <v>0</v>
      </c>
      <c r="S62" s="72">
        <v>0</v>
      </c>
      <c r="T62" s="70">
        <v>516.6</v>
      </c>
      <c r="U62" s="70">
        <v>238.7</v>
      </c>
      <c r="V62" s="70">
        <v>745.4</v>
      </c>
      <c r="W62" s="70">
        <v>288.2</v>
      </c>
      <c r="X62" s="73">
        <v>1033.5999999999999</v>
      </c>
      <c r="Y62" s="74">
        <v>7.7</v>
      </c>
      <c r="Z62" s="73">
        <v>1041.3</v>
      </c>
      <c r="AA62" s="75">
        <v>2</v>
      </c>
      <c r="AB62" s="73">
        <v>1039.3</v>
      </c>
      <c r="AC62" s="76">
        <v>893</v>
      </c>
      <c r="AD62" s="76">
        <v>47</v>
      </c>
      <c r="AE62" s="76">
        <v>109</v>
      </c>
      <c r="AF62" s="76">
        <f t="shared" si="12"/>
        <v>1049</v>
      </c>
      <c r="AG62" s="76">
        <v>2330</v>
      </c>
      <c r="AH62" s="76">
        <v>40</v>
      </c>
      <c r="AI62" s="76">
        <v>120</v>
      </c>
      <c r="AJ62" s="76">
        <f t="shared" si="1"/>
        <v>2490</v>
      </c>
      <c r="AK62" s="77">
        <v>1</v>
      </c>
      <c r="AL62" s="76"/>
      <c r="AM62" s="77"/>
      <c r="AO62" s="38"/>
      <c r="AP62" s="38"/>
      <c r="AQ62" s="39"/>
      <c r="AR62" s="79">
        <f t="shared" si="2"/>
        <v>2</v>
      </c>
      <c r="AS62" s="80">
        <f t="shared" ref="AS62:AS74" si="15">SUM(AR62*75.08*12)</f>
        <v>1801.92</v>
      </c>
      <c r="AT62" s="80">
        <f>SUM(AR62*75.08*12)</f>
        <v>1801.92</v>
      </c>
      <c r="AU62" s="77">
        <f t="shared" si="4"/>
        <v>150.16</v>
      </c>
    </row>
    <row r="63" spans="1:47" ht="14.25" customHeight="1" x14ac:dyDescent="0.2">
      <c r="A63" s="119">
        <f t="shared" si="14"/>
        <v>53</v>
      </c>
      <c r="B63" s="82" t="s">
        <v>60</v>
      </c>
      <c r="C63" s="65" t="s">
        <v>228</v>
      </c>
      <c r="D63" s="66" t="s">
        <v>229</v>
      </c>
      <c r="E63" s="67" t="s">
        <v>230</v>
      </c>
      <c r="F63" s="68">
        <v>1977</v>
      </c>
      <c r="G63" s="69">
        <v>9</v>
      </c>
      <c r="H63" s="70">
        <v>30963.3</v>
      </c>
      <c r="I63" s="70">
        <v>25939.4</v>
      </c>
      <c r="J63" s="68">
        <v>15228.8</v>
      </c>
      <c r="K63" s="83">
        <v>465</v>
      </c>
      <c r="L63" s="69">
        <v>13</v>
      </c>
      <c r="M63" s="69">
        <v>13</v>
      </c>
      <c r="N63" s="69">
        <v>0</v>
      </c>
      <c r="O63" s="69">
        <v>13</v>
      </c>
      <c r="P63" s="82">
        <v>0</v>
      </c>
      <c r="Q63" s="85">
        <v>4123.1000000000004</v>
      </c>
      <c r="R63" s="86">
        <v>0</v>
      </c>
      <c r="S63" s="85">
        <v>0</v>
      </c>
      <c r="T63" s="85">
        <v>3233.8</v>
      </c>
      <c r="U63" s="85">
        <v>3798.3</v>
      </c>
      <c r="V63" s="85">
        <v>0</v>
      </c>
      <c r="W63" s="85">
        <v>4221.6000000000004</v>
      </c>
      <c r="X63" s="73">
        <v>4221.6000000000004</v>
      </c>
      <c r="Y63" s="74">
        <v>56</v>
      </c>
      <c r="Z63" s="73">
        <v>4277.6000000000004</v>
      </c>
      <c r="AA63" s="75">
        <v>224</v>
      </c>
      <c r="AB63" s="73">
        <v>4053.6</v>
      </c>
      <c r="AC63" s="76">
        <v>4499</v>
      </c>
      <c r="AD63" s="76">
        <v>1535</v>
      </c>
      <c r="AE63" s="76">
        <v>650</v>
      </c>
      <c r="AF63" s="76">
        <f t="shared" si="12"/>
        <v>6684</v>
      </c>
      <c r="AG63" s="76">
        <v>9851</v>
      </c>
      <c r="AH63" s="76">
        <v>0</v>
      </c>
      <c r="AI63" s="76">
        <v>50</v>
      </c>
      <c r="AJ63" s="76">
        <f t="shared" si="1"/>
        <v>9901</v>
      </c>
      <c r="AK63" s="77"/>
      <c r="AL63" s="76">
        <v>1</v>
      </c>
      <c r="AM63" s="77"/>
      <c r="AO63" s="38" t="s">
        <v>154</v>
      </c>
      <c r="AP63" s="3">
        <v>933</v>
      </c>
      <c r="AQ63" s="84">
        <v>5134.3999999999996</v>
      </c>
      <c r="AR63" s="79">
        <f t="shared" si="2"/>
        <v>13</v>
      </c>
      <c r="AS63" s="80">
        <f t="shared" si="15"/>
        <v>11712.48</v>
      </c>
      <c r="AT63" s="80">
        <f>SUM(AR63*75.08*12)</f>
        <v>11712.48</v>
      </c>
      <c r="AU63" s="77">
        <f t="shared" si="4"/>
        <v>976.04</v>
      </c>
    </row>
    <row r="64" spans="1:47" ht="25.9" customHeight="1" x14ac:dyDescent="0.2">
      <c r="A64" s="119">
        <f t="shared" si="14"/>
        <v>54</v>
      </c>
      <c r="B64" s="82" t="s">
        <v>60</v>
      </c>
      <c r="C64" s="65" t="s">
        <v>231</v>
      </c>
      <c r="D64" s="66" t="s">
        <v>232</v>
      </c>
      <c r="E64" s="67" t="s">
        <v>233</v>
      </c>
      <c r="F64" s="68">
        <v>1976</v>
      </c>
      <c r="G64" s="69">
        <v>4</v>
      </c>
      <c r="H64" s="70">
        <v>983.2</v>
      </c>
      <c r="I64" s="70">
        <v>845.8</v>
      </c>
      <c r="J64" s="68">
        <v>489.2</v>
      </c>
      <c r="K64" s="83">
        <v>20</v>
      </c>
      <c r="L64" s="69">
        <v>1</v>
      </c>
      <c r="M64" s="69">
        <v>0</v>
      </c>
      <c r="N64" s="69">
        <v>0</v>
      </c>
      <c r="O64" s="69">
        <v>0</v>
      </c>
      <c r="P64" s="107">
        <v>0</v>
      </c>
      <c r="Q64" s="85">
        <v>297</v>
      </c>
      <c r="R64" s="86">
        <v>0</v>
      </c>
      <c r="S64" s="85">
        <v>0</v>
      </c>
      <c r="T64" s="86">
        <v>238.5</v>
      </c>
      <c r="U64" s="86">
        <v>91.6</v>
      </c>
      <c r="V64" s="86">
        <v>0</v>
      </c>
      <c r="W64" s="86">
        <v>102.2</v>
      </c>
      <c r="X64" s="73">
        <v>102.2</v>
      </c>
      <c r="Y64" s="74">
        <v>0</v>
      </c>
      <c r="Z64" s="73">
        <v>102.2</v>
      </c>
      <c r="AA64" s="75">
        <v>17.13</v>
      </c>
      <c r="AB64" s="73">
        <v>85.1</v>
      </c>
      <c r="AC64" s="76">
        <v>545</v>
      </c>
      <c r="AD64" s="76">
        <v>0</v>
      </c>
      <c r="AE64" s="76">
        <v>63</v>
      </c>
      <c r="AF64" s="76">
        <f t="shared" si="12"/>
        <v>608</v>
      </c>
      <c r="AG64" s="76">
        <v>1221</v>
      </c>
      <c r="AH64" s="76">
        <v>0</v>
      </c>
      <c r="AI64" s="76">
        <v>0</v>
      </c>
      <c r="AJ64" s="76">
        <f t="shared" si="1"/>
        <v>1221</v>
      </c>
      <c r="AK64" s="77"/>
      <c r="AL64" s="76"/>
      <c r="AM64" s="77"/>
      <c r="AO64" s="1" t="s">
        <v>158</v>
      </c>
      <c r="AP64" s="3">
        <v>2503</v>
      </c>
      <c r="AQ64" s="84">
        <v>21396.1</v>
      </c>
      <c r="AR64" s="79">
        <f t="shared" si="2"/>
        <v>0</v>
      </c>
      <c r="AS64" s="80">
        <f>60*AR64*12</f>
        <v>0</v>
      </c>
      <c r="AT64" s="80">
        <f t="shared" si="13"/>
        <v>0</v>
      </c>
      <c r="AU64" s="77">
        <f t="shared" si="4"/>
        <v>0</v>
      </c>
    </row>
    <row r="65" spans="1:47" ht="12" customHeight="1" x14ac:dyDescent="0.2">
      <c r="A65" s="119">
        <f t="shared" si="14"/>
        <v>55</v>
      </c>
      <c r="B65" s="82" t="s">
        <v>60</v>
      </c>
      <c r="C65" s="65" t="s">
        <v>234</v>
      </c>
      <c r="D65" s="66" t="s">
        <v>235</v>
      </c>
      <c r="E65" s="67" t="s">
        <v>236</v>
      </c>
      <c r="F65" s="67">
        <v>1978</v>
      </c>
      <c r="G65" s="107">
        <v>9</v>
      </c>
      <c r="H65" s="72">
        <v>65479.4</v>
      </c>
      <c r="I65" s="72">
        <v>55128.1</v>
      </c>
      <c r="J65" s="67">
        <v>32455.9</v>
      </c>
      <c r="K65" s="88">
        <v>970</v>
      </c>
      <c r="L65" s="107">
        <v>27</v>
      </c>
      <c r="M65" s="107">
        <v>27</v>
      </c>
      <c r="N65" s="107">
        <v>0</v>
      </c>
      <c r="O65" s="107">
        <v>27</v>
      </c>
      <c r="P65" s="107">
        <v>0</v>
      </c>
      <c r="Q65" s="86">
        <v>8396.5</v>
      </c>
      <c r="R65" s="86">
        <v>0</v>
      </c>
      <c r="S65" s="86">
        <v>0</v>
      </c>
      <c r="T65" s="86">
        <v>6684.9</v>
      </c>
      <c r="U65" s="86">
        <v>7922.4</v>
      </c>
      <c r="V65" s="86">
        <v>0</v>
      </c>
      <c r="W65" s="86">
        <v>7922.4</v>
      </c>
      <c r="X65" s="73">
        <v>7922.4</v>
      </c>
      <c r="Y65" s="74">
        <v>113.7</v>
      </c>
      <c r="Z65" s="73">
        <v>8036.1</v>
      </c>
      <c r="AA65" s="75">
        <v>301</v>
      </c>
      <c r="AB65" s="73">
        <v>7735.1</v>
      </c>
      <c r="AC65" s="76">
        <v>5339</v>
      </c>
      <c r="AD65" s="76">
        <f>2286+84</f>
        <v>2370</v>
      </c>
      <c r="AE65" s="76">
        <v>1378</v>
      </c>
      <c r="AF65" s="76">
        <f t="shared" si="12"/>
        <v>9087</v>
      </c>
      <c r="AG65" s="76">
        <v>31070</v>
      </c>
      <c r="AH65" s="76">
        <v>1900</v>
      </c>
      <c r="AI65" s="76">
        <v>101</v>
      </c>
      <c r="AJ65" s="76">
        <f t="shared" si="1"/>
        <v>33071</v>
      </c>
      <c r="AK65" s="77"/>
      <c r="AL65" s="76">
        <v>2</v>
      </c>
      <c r="AM65" s="77"/>
      <c r="AO65" s="1" t="s">
        <v>162</v>
      </c>
      <c r="AP65" s="3">
        <v>0</v>
      </c>
      <c r="AQ65" s="84">
        <v>0</v>
      </c>
      <c r="AR65" s="79">
        <f t="shared" si="2"/>
        <v>27</v>
      </c>
      <c r="AS65" s="80">
        <f t="shared" si="15"/>
        <v>24325.919999999998</v>
      </c>
      <c r="AT65" s="80">
        <f>SUM(AR65*75.08*12)</f>
        <v>24325.919999999998</v>
      </c>
      <c r="AU65" s="77">
        <f t="shared" si="4"/>
        <v>2027.1599999999999</v>
      </c>
    </row>
    <row r="66" spans="1:47" ht="12" customHeight="1" x14ac:dyDescent="0.2">
      <c r="A66" s="119">
        <f t="shared" si="14"/>
        <v>56</v>
      </c>
      <c r="B66" s="82" t="s">
        <v>60</v>
      </c>
      <c r="C66" s="132" t="s">
        <v>237</v>
      </c>
      <c r="D66" s="66" t="s">
        <v>238</v>
      </c>
      <c r="E66" s="67" t="s">
        <v>239</v>
      </c>
      <c r="F66" s="68">
        <v>1976</v>
      </c>
      <c r="G66" s="69">
        <v>5</v>
      </c>
      <c r="H66" s="70">
        <v>23355.200000000001</v>
      </c>
      <c r="I66" s="70">
        <v>20555.5</v>
      </c>
      <c r="J66" s="68">
        <v>13119.1</v>
      </c>
      <c r="K66" s="83">
        <v>457</v>
      </c>
      <c r="L66" s="69">
        <v>30</v>
      </c>
      <c r="M66" s="69">
        <v>0</v>
      </c>
      <c r="N66" s="69">
        <v>0</v>
      </c>
      <c r="O66" s="69">
        <v>30</v>
      </c>
      <c r="P66" s="107">
        <v>0</v>
      </c>
      <c r="Q66" s="85">
        <v>5496.6</v>
      </c>
      <c r="R66" s="86">
        <v>0</v>
      </c>
      <c r="S66" s="85">
        <v>0</v>
      </c>
      <c r="T66" s="85">
        <v>4284.3999999999996</v>
      </c>
      <c r="U66" s="85">
        <v>2023.7</v>
      </c>
      <c r="V66" s="85">
        <v>0</v>
      </c>
      <c r="W66" s="85">
        <v>2181.5</v>
      </c>
      <c r="X66" s="73">
        <v>2181.5</v>
      </c>
      <c r="Y66" s="74">
        <v>42</v>
      </c>
      <c r="Z66" s="73">
        <v>2223.5</v>
      </c>
      <c r="AA66" s="75">
        <v>240</v>
      </c>
      <c r="AB66" s="73">
        <v>1983.5</v>
      </c>
      <c r="AC66" s="76">
        <v>2587</v>
      </c>
      <c r="AD66" s="76">
        <v>2224</v>
      </c>
      <c r="AE66" s="76">
        <v>783</v>
      </c>
      <c r="AF66" s="76">
        <f t="shared" si="12"/>
        <v>5594</v>
      </c>
      <c r="AG66" s="76">
        <v>11899</v>
      </c>
      <c r="AH66" s="76">
        <v>300</v>
      </c>
      <c r="AI66" s="76">
        <v>150</v>
      </c>
      <c r="AJ66" s="76">
        <f t="shared" si="1"/>
        <v>12349</v>
      </c>
      <c r="AK66" s="77"/>
      <c r="AL66" s="76"/>
      <c r="AM66" s="77"/>
      <c r="AO66" s="1" t="s">
        <v>166</v>
      </c>
      <c r="AP66" s="3">
        <v>92</v>
      </c>
      <c r="AQ66" s="84">
        <v>1683.8</v>
      </c>
      <c r="AR66" s="79">
        <f t="shared" si="2"/>
        <v>0</v>
      </c>
      <c r="AS66" s="80">
        <f>60*AR66*12</f>
        <v>0</v>
      </c>
      <c r="AT66" s="80">
        <f t="shared" si="13"/>
        <v>0</v>
      </c>
      <c r="AU66" s="77">
        <f t="shared" si="4"/>
        <v>0</v>
      </c>
    </row>
    <row r="67" spans="1:47" ht="13.5" customHeight="1" x14ac:dyDescent="0.2">
      <c r="A67" s="119">
        <f t="shared" si="14"/>
        <v>57</v>
      </c>
      <c r="B67" s="82" t="s">
        <v>60</v>
      </c>
      <c r="C67" s="132" t="s">
        <v>240</v>
      </c>
      <c r="D67" s="92" t="s">
        <v>241</v>
      </c>
      <c r="E67" s="93" t="s">
        <v>242</v>
      </c>
      <c r="F67" s="68">
        <v>1987</v>
      </c>
      <c r="G67" s="69">
        <v>16</v>
      </c>
      <c r="H67" s="70">
        <v>7436.3</v>
      </c>
      <c r="I67" s="70">
        <v>5590.6</v>
      </c>
      <c r="J67" s="68">
        <v>3114.1</v>
      </c>
      <c r="K67" s="83">
        <v>107</v>
      </c>
      <c r="L67" s="69">
        <v>1</v>
      </c>
      <c r="M67" s="69">
        <v>1</v>
      </c>
      <c r="N67" s="69">
        <v>1</v>
      </c>
      <c r="O67" s="69">
        <v>1</v>
      </c>
      <c r="P67" s="72">
        <v>5590.6</v>
      </c>
      <c r="Q67" s="70">
        <v>588.9</v>
      </c>
      <c r="R67" s="72">
        <v>0</v>
      </c>
      <c r="S67" s="72">
        <v>0</v>
      </c>
      <c r="T67" s="70">
        <v>440</v>
      </c>
      <c r="U67" s="70">
        <v>165.9</v>
      </c>
      <c r="V67" s="70">
        <v>773.3</v>
      </c>
      <c r="W67" s="70">
        <v>204.9</v>
      </c>
      <c r="X67" s="73">
        <v>978.2</v>
      </c>
      <c r="Y67" s="74">
        <v>8.1</v>
      </c>
      <c r="Z67" s="73">
        <v>986.3</v>
      </c>
      <c r="AA67" s="75">
        <v>6</v>
      </c>
      <c r="AB67" s="73">
        <v>980.3</v>
      </c>
      <c r="AC67" s="76">
        <v>603</v>
      </c>
      <c r="AD67" s="76">
        <v>546</v>
      </c>
      <c r="AE67" s="76">
        <v>108</v>
      </c>
      <c r="AF67" s="76">
        <f t="shared" si="12"/>
        <v>1257</v>
      </c>
      <c r="AG67" s="76">
        <v>1839</v>
      </c>
      <c r="AH67" s="76">
        <v>0</v>
      </c>
      <c r="AI67" s="76">
        <v>250</v>
      </c>
      <c r="AJ67" s="76">
        <f t="shared" si="1"/>
        <v>2089</v>
      </c>
      <c r="AK67" s="77">
        <v>1</v>
      </c>
      <c r="AL67" s="76"/>
      <c r="AM67" s="77"/>
      <c r="AO67" s="1" t="s">
        <v>170</v>
      </c>
      <c r="AP67" s="3">
        <v>52</v>
      </c>
      <c r="AQ67" s="84">
        <v>636.6</v>
      </c>
      <c r="AR67" s="79">
        <f t="shared" si="2"/>
        <v>2</v>
      </c>
      <c r="AS67" s="80">
        <f t="shared" si="15"/>
        <v>1801.92</v>
      </c>
      <c r="AT67" s="80">
        <f t="shared" ref="AT67:AT74" si="16">SUM(AR67*75.08*12)</f>
        <v>1801.92</v>
      </c>
      <c r="AU67" s="77">
        <f t="shared" si="4"/>
        <v>150.16</v>
      </c>
    </row>
    <row r="68" spans="1:47" ht="13.5" customHeight="1" x14ac:dyDescent="0.2">
      <c r="A68" s="119">
        <f t="shared" si="14"/>
        <v>58</v>
      </c>
      <c r="B68" s="82" t="s">
        <v>60</v>
      </c>
      <c r="C68" s="132" t="s">
        <v>243</v>
      </c>
      <c r="D68" s="66" t="s">
        <v>244</v>
      </c>
      <c r="E68" s="67" t="s">
        <v>245</v>
      </c>
      <c r="F68" s="68">
        <v>1976</v>
      </c>
      <c r="G68" s="69">
        <v>9</v>
      </c>
      <c r="H68" s="70">
        <v>30491</v>
      </c>
      <c r="I68" s="70">
        <v>25990.799999999999</v>
      </c>
      <c r="J68" s="68">
        <v>15292.4</v>
      </c>
      <c r="K68" s="83">
        <v>467</v>
      </c>
      <c r="L68" s="69">
        <v>13</v>
      </c>
      <c r="M68" s="69">
        <v>13</v>
      </c>
      <c r="N68" s="69">
        <v>0</v>
      </c>
      <c r="O68" s="69">
        <v>13</v>
      </c>
      <c r="P68" s="82">
        <v>0</v>
      </c>
      <c r="Q68" s="85">
        <v>4119.3999999999996</v>
      </c>
      <c r="R68" s="85">
        <v>0</v>
      </c>
      <c r="S68" s="85">
        <v>0</v>
      </c>
      <c r="T68" s="85">
        <v>3265.8</v>
      </c>
      <c r="U68" s="85">
        <v>3455.5</v>
      </c>
      <c r="V68" s="85">
        <v>0</v>
      </c>
      <c r="W68" s="85">
        <v>3767</v>
      </c>
      <c r="X68" s="73">
        <v>3767</v>
      </c>
      <c r="Y68" s="74">
        <v>61.4</v>
      </c>
      <c r="Z68" s="73">
        <v>3828.4</v>
      </c>
      <c r="AA68" s="75">
        <v>371</v>
      </c>
      <c r="AB68" s="73">
        <v>3457.4</v>
      </c>
      <c r="AC68" s="76">
        <v>2324</v>
      </c>
      <c r="AD68" s="76">
        <v>1048</v>
      </c>
      <c r="AE68" s="76">
        <v>563</v>
      </c>
      <c r="AF68" s="76">
        <f t="shared" si="12"/>
        <v>3935</v>
      </c>
      <c r="AG68" s="76">
        <v>14016</v>
      </c>
      <c r="AH68" s="76">
        <v>0</v>
      </c>
      <c r="AI68" s="76">
        <v>35</v>
      </c>
      <c r="AJ68" s="76">
        <f t="shared" si="1"/>
        <v>14051</v>
      </c>
      <c r="AK68" s="77"/>
      <c r="AL68" s="76"/>
      <c r="AM68" s="77"/>
      <c r="AO68" s="1" t="s">
        <v>174</v>
      </c>
      <c r="AP68" s="3">
        <v>218</v>
      </c>
      <c r="AQ68" s="84">
        <v>2027.6</v>
      </c>
      <c r="AR68" s="79">
        <f t="shared" si="2"/>
        <v>13</v>
      </c>
      <c r="AS68" s="80">
        <f t="shared" si="15"/>
        <v>11712.48</v>
      </c>
      <c r="AT68" s="80">
        <f t="shared" si="16"/>
        <v>11712.48</v>
      </c>
      <c r="AU68" s="77">
        <f t="shared" si="4"/>
        <v>976.04</v>
      </c>
    </row>
    <row r="69" spans="1:47" ht="13.5" customHeight="1" x14ac:dyDescent="0.2">
      <c r="A69" s="119">
        <f t="shared" si="14"/>
        <v>59</v>
      </c>
      <c r="B69" s="91" t="s">
        <v>60</v>
      </c>
      <c r="C69" s="133"/>
      <c r="D69" s="89" t="s">
        <v>246</v>
      </c>
      <c r="E69" s="90" t="s">
        <v>247</v>
      </c>
      <c r="F69" s="68" t="s">
        <v>248</v>
      </c>
      <c r="G69" s="69">
        <v>9</v>
      </c>
      <c r="H69" s="70">
        <v>3527.1</v>
      </c>
      <c r="I69" s="70">
        <v>2404.1</v>
      </c>
      <c r="J69" s="134">
        <v>1610.7</v>
      </c>
      <c r="K69" s="135">
        <v>56</v>
      </c>
      <c r="L69" s="136">
        <v>1</v>
      </c>
      <c r="M69" s="137">
        <v>1</v>
      </c>
      <c r="N69" s="137">
        <v>0</v>
      </c>
      <c r="O69" s="137">
        <v>1</v>
      </c>
      <c r="P69" s="138"/>
      <c r="Q69" s="139"/>
      <c r="R69" s="139"/>
      <c r="S69" s="139"/>
      <c r="T69" s="140">
        <v>401.2</v>
      </c>
      <c r="U69" s="141">
        <v>265.39999999999998</v>
      </c>
      <c r="V69" s="141">
        <f>278.7-265.4</f>
        <v>13.300000000000011</v>
      </c>
      <c r="W69" s="141">
        <v>265.39999999999998</v>
      </c>
      <c r="X69" s="142">
        <f>W69+V69</f>
        <v>278.7</v>
      </c>
      <c r="Y69" s="143">
        <v>6.4</v>
      </c>
      <c r="Z69" s="144">
        <f>Y69+X69</f>
        <v>285.09999999999997</v>
      </c>
      <c r="AA69" s="142">
        <v>0</v>
      </c>
      <c r="AB69" s="144">
        <v>285.10000000000002</v>
      </c>
      <c r="AC69" s="145">
        <v>340</v>
      </c>
      <c r="AD69" s="145">
        <v>407</v>
      </c>
      <c r="AE69" s="145">
        <v>221</v>
      </c>
      <c r="AF69" s="76">
        <f t="shared" si="12"/>
        <v>968</v>
      </c>
      <c r="AG69" s="145">
        <v>2176</v>
      </c>
      <c r="AH69" s="145">
        <f>182+1677</f>
        <v>1859</v>
      </c>
      <c r="AI69" s="145">
        <v>0</v>
      </c>
      <c r="AJ69" s="76">
        <f t="shared" si="1"/>
        <v>4035</v>
      </c>
      <c r="AK69" s="77"/>
      <c r="AL69" s="76"/>
      <c r="AM69" s="77"/>
      <c r="AP69" s="3"/>
      <c r="AQ69" s="84"/>
      <c r="AR69" s="79">
        <f t="shared" si="2"/>
        <v>1</v>
      </c>
      <c r="AS69" s="80">
        <f t="shared" si="15"/>
        <v>900.96</v>
      </c>
      <c r="AT69" s="80">
        <f t="shared" si="16"/>
        <v>900.96</v>
      </c>
      <c r="AU69" s="77">
        <f t="shared" si="4"/>
        <v>75.08</v>
      </c>
    </row>
    <row r="70" spans="1:47" ht="23.45" customHeight="1" x14ac:dyDescent="0.2">
      <c r="A70" s="119">
        <f t="shared" si="14"/>
        <v>60</v>
      </c>
      <c r="B70" s="82" t="s">
        <v>60</v>
      </c>
      <c r="C70" s="146" t="s">
        <v>249</v>
      </c>
      <c r="D70" s="92" t="s">
        <v>250</v>
      </c>
      <c r="E70" s="93" t="s">
        <v>251</v>
      </c>
      <c r="F70" s="85" t="s">
        <v>252</v>
      </c>
      <c r="G70" s="69">
        <v>14</v>
      </c>
      <c r="H70" s="70">
        <v>5648.5</v>
      </c>
      <c r="I70" s="70">
        <v>4723.3999999999996</v>
      </c>
      <c r="J70" s="134">
        <v>3187.8</v>
      </c>
      <c r="K70" s="135">
        <v>52</v>
      </c>
      <c r="L70" s="136">
        <v>1</v>
      </c>
      <c r="M70" s="136">
        <v>2</v>
      </c>
      <c r="N70" s="136">
        <v>0</v>
      </c>
      <c r="O70" s="136">
        <v>1</v>
      </c>
      <c r="P70" s="146">
        <v>4723.3999999999996</v>
      </c>
      <c r="Q70" s="140">
        <v>596.1</v>
      </c>
      <c r="R70" s="140">
        <v>414.2</v>
      </c>
      <c r="S70" s="140">
        <v>414.2</v>
      </c>
      <c r="T70" s="141">
        <v>400.1</v>
      </c>
      <c r="U70" s="141">
        <v>421.2</v>
      </c>
      <c r="V70" s="141">
        <v>211.4</v>
      </c>
      <c r="W70" s="141">
        <v>421.2</v>
      </c>
      <c r="X70" s="144">
        <v>632.6</v>
      </c>
      <c r="Y70" s="143">
        <v>4</v>
      </c>
      <c r="Z70" s="144">
        <v>636.6</v>
      </c>
      <c r="AA70" s="144">
        <v>211.4</v>
      </c>
      <c r="AB70" s="144">
        <v>425.2</v>
      </c>
      <c r="AC70" s="145">
        <v>1409.5</v>
      </c>
      <c r="AD70" s="145">
        <v>851.5</v>
      </c>
      <c r="AE70" s="145">
        <v>76.5</v>
      </c>
      <c r="AF70" s="76">
        <f t="shared" si="12"/>
        <v>2337.5</v>
      </c>
      <c r="AG70" s="145">
        <v>3816</v>
      </c>
      <c r="AH70" s="145">
        <v>0</v>
      </c>
      <c r="AI70" s="145">
        <v>0</v>
      </c>
      <c r="AJ70" s="76">
        <f t="shared" si="1"/>
        <v>3816</v>
      </c>
      <c r="AK70" s="77"/>
      <c r="AL70" s="76"/>
      <c r="AM70" s="77"/>
      <c r="AO70" s="1" t="s">
        <v>178</v>
      </c>
      <c r="AP70" s="1">
        <v>3798</v>
      </c>
      <c r="AQ70" s="84">
        <v>30878.5</v>
      </c>
      <c r="AR70" s="79">
        <f t="shared" si="2"/>
        <v>2</v>
      </c>
      <c r="AS70" s="80">
        <f t="shared" si="15"/>
        <v>1801.92</v>
      </c>
      <c r="AT70" s="80">
        <f t="shared" si="16"/>
        <v>1801.92</v>
      </c>
      <c r="AU70" s="77">
        <f t="shared" si="4"/>
        <v>150.16</v>
      </c>
    </row>
    <row r="71" spans="1:47" ht="17.45" customHeight="1" x14ac:dyDescent="0.2">
      <c r="A71" s="119">
        <f t="shared" si="14"/>
        <v>61</v>
      </c>
      <c r="B71" s="147" t="s">
        <v>60</v>
      </c>
      <c r="C71" s="146" t="s">
        <v>253</v>
      </c>
      <c r="D71" s="148" t="s">
        <v>254</v>
      </c>
      <c r="E71" s="149" t="s">
        <v>255</v>
      </c>
      <c r="F71" s="150" t="s">
        <v>252</v>
      </c>
      <c r="G71" s="151">
        <v>12</v>
      </c>
      <c r="H71" s="152">
        <v>3591.4</v>
      </c>
      <c r="I71" s="152">
        <v>3553.3</v>
      </c>
      <c r="J71" s="153">
        <v>2542.6999999999998</v>
      </c>
      <c r="K71" s="154">
        <v>2</v>
      </c>
      <c r="L71" s="155">
        <v>1</v>
      </c>
      <c r="M71" s="136">
        <v>2</v>
      </c>
      <c r="N71" s="156">
        <v>0</v>
      </c>
      <c r="O71" s="156">
        <v>1</v>
      </c>
      <c r="P71" s="157">
        <v>3553.3</v>
      </c>
      <c r="Q71" s="140">
        <v>540.1</v>
      </c>
      <c r="R71" s="158">
        <v>414.2</v>
      </c>
      <c r="S71" s="140">
        <v>414.2</v>
      </c>
      <c r="T71" s="159">
        <v>385</v>
      </c>
      <c r="U71" s="141">
        <v>433.6</v>
      </c>
      <c r="V71" s="159">
        <v>590</v>
      </c>
      <c r="W71" s="141">
        <v>510.4</v>
      </c>
      <c r="X71" s="160">
        <v>1100.4000000000001</v>
      </c>
      <c r="Y71" s="143">
        <v>4</v>
      </c>
      <c r="Z71" s="160">
        <v>1104.4000000000001</v>
      </c>
      <c r="AA71" s="142">
        <v>590</v>
      </c>
      <c r="AB71" s="160">
        <v>514.4</v>
      </c>
      <c r="AC71" s="145">
        <v>264</v>
      </c>
      <c r="AD71" s="161">
        <v>271</v>
      </c>
      <c r="AE71" s="145">
        <v>325</v>
      </c>
      <c r="AF71" s="76">
        <f t="shared" si="12"/>
        <v>860</v>
      </c>
      <c r="AG71" s="145">
        <v>1056</v>
      </c>
      <c r="AH71" s="161">
        <v>0</v>
      </c>
      <c r="AI71" s="145">
        <v>0</v>
      </c>
      <c r="AJ71" s="76">
        <f t="shared" si="1"/>
        <v>1056</v>
      </c>
      <c r="AK71" s="162"/>
      <c r="AL71" s="76"/>
      <c r="AM71" s="77"/>
      <c r="AP71" s="3">
        <v>3798</v>
      </c>
      <c r="AQ71" s="84">
        <v>30878.5</v>
      </c>
      <c r="AR71" s="79">
        <f t="shared" si="2"/>
        <v>2</v>
      </c>
      <c r="AS71" s="80">
        <f t="shared" si="15"/>
        <v>1801.92</v>
      </c>
      <c r="AT71" s="80">
        <f t="shared" si="16"/>
        <v>1801.92</v>
      </c>
      <c r="AU71" s="77">
        <f t="shared" si="4"/>
        <v>150.16</v>
      </c>
    </row>
    <row r="72" spans="1:47" ht="24.6" customHeight="1" x14ac:dyDescent="0.2">
      <c r="A72" s="119">
        <f t="shared" si="14"/>
        <v>62</v>
      </c>
      <c r="B72" s="82" t="s">
        <v>60</v>
      </c>
      <c r="C72" s="132" t="s">
        <v>256</v>
      </c>
      <c r="D72" s="92" t="s">
        <v>257</v>
      </c>
      <c r="E72" s="93" t="s">
        <v>258</v>
      </c>
      <c r="F72" s="85" t="s">
        <v>252</v>
      </c>
      <c r="G72" s="69">
        <v>9</v>
      </c>
      <c r="H72" s="70">
        <v>3465.5</v>
      </c>
      <c r="I72" s="70">
        <v>3188.4</v>
      </c>
      <c r="J72" s="163">
        <v>2051</v>
      </c>
      <c r="K72" s="71">
        <v>34</v>
      </c>
      <c r="L72" s="123">
        <v>1</v>
      </c>
      <c r="M72" s="123">
        <v>1</v>
      </c>
      <c r="N72" s="123">
        <v>0</v>
      </c>
      <c r="O72" s="123">
        <v>1</v>
      </c>
      <c r="P72" s="132">
        <v>3188.4</v>
      </c>
      <c r="Q72" s="125">
        <v>539.70000000000005</v>
      </c>
      <c r="R72" s="125">
        <v>415.7</v>
      </c>
      <c r="S72" s="125">
        <v>415.7</v>
      </c>
      <c r="T72" s="164">
        <v>397.2</v>
      </c>
      <c r="U72" s="164">
        <v>222.7</v>
      </c>
      <c r="V72" s="164">
        <v>49.8</v>
      </c>
      <c r="W72" s="164">
        <v>222.7</v>
      </c>
      <c r="X72" s="126">
        <v>272.5</v>
      </c>
      <c r="Y72" s="127">
        <v>4</v>
      </c>
      <c r="Z72" s="126">
        <v>276.5</v>
      </c>
      <c r="AA72" s="128">
        <v>49.8</v>
      </c>
      <c r="AB72" s="126">
        <v>226.7</v>
      </c>
      <c r="AC72" s="129">
        <v>228</v>
      </c>
      <c r="AD72" s="129">
        <v>752</v>
      </c>
      <c r="AE72" s="129">
        <v>108</v>
      </c>
      <c r="AF72" s="76">
        <f t="shared" si="12"/>
        <v>1088</v>
      </c>
      <c r="AG72" s="129">
        <v>1513</v>
      </c>
      <c r="AH72" s="129">
        <v>0</v>
      </c>
      <c r="AI72" s="129">
        <v>0</v>
      </c>
      <c r="AJ72" s="76">
        <f t="shared" si="1"/>
        <v>1513</v>
      </c>
      <c r="AK72" s="77"/>
      <c r="AL72" s="76"/>
      <c r="AM72" s="77"/>
      <c r="AR72" s="79">
        <f t="shared" si="2"/>
        <v>1</v>
      </c>
      <c r="AS72" s="80">
        <f t="shared" si="15"/>
        <v>900.96</v>
      </c>
      <c r="AT72" s="80">
        <f t="shared" si="16"/>
        <v>900.96</v>
      </c>
      <c r="AU72" s="77">
        <f t="shared" si="4"/>
        <v>75.08</v>
      </c>
    </row>
    <row r="73" spans="1:47" ht="21.6" customHeight="1" x14ac:dyDescent="0.2">
      <c r="A73" s="119">
        <f t="shared" si="14"/>
        <v>63</v>
      </c>
      <c r="B73" s="82" t="s">
        <v>60</v>
      </c>
      <c r="C73" s="65" t="s">
        <v>259</v>
      </c>
      <c r="D73" s="92" t="s">
        <v>260</v>
      </c>
      <c r="E73" s="93" t="s">
        <v>261</v>
      </c>
      <c r="F73" s="85" t="s">
        <v>252</v>
      </c>
      <c r="G73" s="69">
        <v>9</v>
      </c>
      <c r="H73" s="70">
        <v>3199.8</v>
      </c>
      <c r="I73" s="70">
        <v>3199.8</v>
      </c>
      <c r="J73" s="68">
        <v>1899.4</v>
      </c>
      <c r="K73" s="83">
        <v>34</v>
      </c>
      <c r="L73" s="69">
        <v>1</v>
      </c>
      <c r="M73" s="69">
        <v>1</v>
      </c>
      <c r="N73" s="69">
        <v>0</v>
      </c>
      <c r="O73" s="69">
        <v>1</v>
      </c>
      <c r="P73" s="65">
        <v>3199.8</v>
      </c>
      <c r="Q73" s="85">
        <v>573.9</v>
      </c>
      <c r="R73" s="85">
        <v>415.7</v>
      </c>
      <c r="S73" s="85">
        <v>415.7</v>
      </c>
      <c r="T73" s="86">
        <v>398.4</v>
      </c>
      <c r="U73" s="86">
        <v>253</v>
      </c>
      <c r="V73" s="86">
        <v>82.4</v>
      </c>
      <c r="W73" s="86">
        <v>253</v>
      </c>
      <c r="X73" s="75">
        <v>335.4</v>
      </c>
      <c r="Y73" s="74">
        <v>4</v>
      </c>
      <c r="Z73" s="73">
        <v>339.4</v>
      </c>
      <c r="AA73" s="75">
        <v>82.4</v>
      </c>
      <c r="AB73" s="73">
        <v>257</v>
      </c>
      <c r="AC73" s="76">
        <v>440</v>
      </c>
      <c r="AD73" s="76">
        <v>312</v>
      </c>
      <c r="AE73" s="76">
        <v>119</v>
      </c>
      <c r="AF73" s="76">
        <f t="shared" si="12"/>
        <v>871</v>
      </c>
      <c r="AG73" s="76">
        <v>767</v>
      </c>
      <c r="AH73" s="76">
        <v>134</v>
      </c>
      <c r="AI73" s="76">
        <v>0</v>
      </c>
      <c r="AJ73" s="76">
        <f t="shared" si="1"/>
        <v>901</v>
      </c>
      <c r="AK73" s="77"/>
      <c r="AL73" s="76"/>
      <c r="AM73" s="77"/>
      <c r="AR73" s="79">
        <f t="shared" si="2"/>
        <v>1</v>
      </c>
      <c r="AS73" s="80">
        <f t="shared" si="15"/>
        <v>900.96</v>
      </c>
      <c r="AT73" s="80">
        <f t="shared" si="16"/>
        <v>900.96</v>
      </c>
      <c r="AU73" s="77">
        <f t="shared" si="4"/>
        <v>75.08</v>
      </c>
    </row>
    <row r="74" spans="1:47" ht="22.9" customHeight="1" x14ac:dyDescent="0.2">
      <c r="A74" s="119">
        <f t="shared" si="14"/>
        <v>64</v>
      </c>
      <c r="B74" s="82" t="s">
        <v>60</v>
      </c>
      <c r="C74" s="65" t="s">
        <v>262</v>
      </c>
      <c r="D74" s="92" t="s">
        <v>263</v>
      </c>
      <c r="E74" s="93" t="s">
        <v>264</v>
      </c>
      <c r="F74" s="85" t="s">
        <v>252</v>
      </c>
      <c r="G74" s="69">
        <v>12</v>
      </c>
      <c r="H74" s="70">
        <v>4786.3999999999996</v>
      </c>
      <c r="I74" s="70">
        <v>4174.1000000000004</v>
      </c>
      <c r="J74" s="68">
        <v>2806.8</v>
      </c>
      <c r="K74" s="83">
        <v>46</v>
      </c>
      <c r="L74" s="69">
        <v>1</v>
      </c>
      <c r="M74" s="69">
        <v>2</v>
      </c>
      <c r="N74" s="69">
        <v>0</v>
      </c>
      <c r="O74" s="69">
        <v>1</v>
      </c>
      <c r="P74" s="65">
        <v>4174.1000000000004</v>
      </c>
      <c r="Q74" s="85">
        <v>592.9</v>
      </c>
      <c r="R74" s="85">
        <v>411.3</v>
      </c>
      <c r="S74" s="85">
        <v>411.3</v>
      </c>
      <c r="T74" s="86">
        <v>411.3</v>
      </c>
      <c r="U74" s="86">
        <v>356.4</v>
      </c>
      <c r="V74" s="86">
        <v>219</v>
      </c>
      <c r="W74" s="86">
        <v>356.4</v>
      </c>
      <c r="X74" s="73">
        <v>575.4</v>
      </c>
      <c r="Y74" s="74">
        <v>4</v>
      </c>
      <c r="Z74" s="73">
        <v>579.4</v>
      </c>
      <c r="AA74" s="75">
        <v>219</v>
      </c>
      <c r="AB74" s="73">
        <v>360.4</v>
      </c>
      <c r="AC74" s="76">
        <v>1409.5</v>
      </c>
      <c r="AD74" s="76">
        <v>851.5</v>
      </c>
      <c r="AE74" s="76">
        <v>76.5</v>
      </c>
      <c r="AF74" s="76">
        <f t="shared" si="12"/>
        <v>2337.5</v>
      </c>
      <c r="AG74" s="76">
        <v>3816</v>
      </c>
      <c r="AH74" s="76">
        <v>0</v>
      </c>
      <c r="AI74" s="76">
        <v>0</v>
      </c>
      <c r="AJ74" s="76">
        <f t="shared" ref="AJ74:AJ83" si="17">SUM(AG74:AI74)</f>
        <v>3816</v>
      </c>
      <c r="AK74" s="77"/>
      <c r="AL74" s="76"/>
      <c r="AM74" s="77"/>
      <c r="AR74" s="79">
        <f t="shared" ref="AR74:AR106" si="18">SUM(M74:N74)</f>
        <v>2</v>
      </c>
      <c r="AS74" s="80">
        <f t="shared" si="15"/>
        <v>1801.92</v>
      </c>
      <c r="AT74" s="80">
        <f t="shared" si="16"/>
        <v>1801.92</v>
      </c>
      <c r="AU74" s="77">
        <f t="shared" ref="AU74:AU106" si="19">SUM(AS74/12)</f>
        <v>150.16</v>
      </c>
    </row>
    <row r="75" spans="1:47" ht="22.9" customHeight="1" x14ac:dyDescent="0.2">
      <c r="A75" s="119">
        <f t="shared" si="14"/>
        <v>65</v>
      </c>
      <c r="B75" s="82" t="s">
        <v>60</v>
      </c>
      <c r="C75" s="65" t="s">
        <v>262</v>
      </c>
      <c r="D75" s="92" t="s">
        <v>265</v>
      </c>
      <c r="E75" s="93" t="s">
        <v>266</v>
      </c>
      <c r="F75" s="85">
        <v>1989</v>
      </c>
      <c r="G75" s="69">
        <v>12</v>
      </c>
      <c r="H75" s="70">
        <v>4786.3999999999996</v>
      </c>
      <c r="I75" s="70">
        <v>4174.1000000000004</v>
      </c>
      <c r="J75" s="68">
        <v>2806.8</v>
      </c>
      <c r="K75" s="83">
        <v>46</v>
      </c>
      <c r="L75" s="69">
        <v>1</v>
      </c>
      <c r="M75" s="69">
        <v>1</v>
      </c>
      <c r="N75" s="69">
        <v>1</v>
      </c>
      <c r="O75" s="69">
        <v>1</v>
      </c>
      <c r="P75" s="65">
        <v>4174.1000000000004</v>
      </c>
      <c r="Q75" s="85">
        <v>592.9</v>
      </c>
      <c r="R75" s="85">
        <v>411.3</v>
      </c>
      <c r="S75" s="85">
        <v>411.3</v>
      </c>
      <c r="T75" s="86">
        <v>411.3</v>
      </c>
      <c r="U75" s="86">
        <v>356.4</v>
      </c>
      <c r="V75" s="86">
        <v>219</v>
      </c>
      <c r="W75" s="86">
        <v>356.4</v>
      </c>
      <c r="X75" s="73">
        <v>575.4</v>
      </c>
      <c r="Y75" s="74">
        <v>4</v>
      </c>
      <c r="Z75" s="73">
        <v>579.4</v>
      </c>
      <c r="AA75" s="75">
        <v>219</v>
      </c>
      <c r="AB75" s="73">
        <v>360.4</v>
      </c>
      <c r="AC75" s="76">
        <v>1409.5</v>
      </c>
      <c r="AD75" s="76">
        <v>851.5</v>
      </c>
      <c r="AE75" s="76">
        <v>76.5</v>
      </c>
      <c r="AF75" s="76">
        <f>SUM(AC75:AE75)</f>
        <v>2337.5</v>
      </c>
      <c r="AG75" s="76">
        <v>3816</v>
      </c>
      <c r="AH75" s="76">
        <v>0</v>
      </c>
      <c r="AI75" s="76">
        <v>0</v>
      </c>
      <c r="AJ75" s="76">
        <f>SUM(AG75:AI75)</f>
        <v>3816</v>
      </c>
      <c r="AK75" s="77"/>
      <c r="AL75" s="76"/>
      <c r="AM75" s="77"/>
      <c r="AR75" s="79">
        <v>0</v>
      </c>
      <c r="AS75" s="80">
        <v>0</v>
      </c>
      <c r="AT75" s="80">
        <v>0</v>
      </c>
      <c r="AU75" s="77">
        <f t="shared" si="19"/>
        <v>0</v>
      </c>
    </row>
    <row r="76" spans="1:47" ht="22.9" customHeight="1" x14ac:dyDescent="0.2">
      <c r="A76" s="119">
        <f t="shared" si="14"/>
        <v>66</v>
      </c>
      <c r="B76" s="82" t="s">
        <v>60</v>
      </c>
      <c r="C76" s="65" t="s">
        <v>262</v>
      </c>
      <c r="D76" s="92" t="s">
        <v>267</v>
      </c>
      <c r="E76" s="93" t="s">
        <v>268</v>
      </c>
      <c r="F76" s="85">
        <v>1989</v>
      </c>
      <c r="G76" s="69">
        <v>12</v>
      </c>
      <c r="H76" s="70">
        <v>4786.3999999999996</v>
      </c>
      <c r="I76" s="70">
        <v>4174.1000000000004</v>
      </c>
      <c r="J76" s="68">
        <v>2806.8</v>
      </c>
      <c r="K76" s="83">
        <v>46</v>
      </c>
      <c r="L76" s="69">
        <v>1</v>
      </c>
      <c r="M76" s="69">
        <v>1</v>
      </c>
      <c r="N76" s="69">
        <v>0</v>
      </c>
      <c r="O76" s="69">
        <v>1</v>
      </c>
      <c r="P76" s="65">
        <v>4174.1000000000004</v>
      </c>
      <c r="Q76" s="85">
        <v>592.9</v>
      </c>
      <c r="R76" s="85">
        <v>411.3</v>
      </c>
      <c r="S76" s="85">
        <v>411.3</v>
      </c>
      <c r="T76" s="86">
        <v>411.3</v>
      </c>
      <c r="U76" s="86">
        <v>356.4</v>
      </c>
      <c r="V76" s="86">
        <v>219</v>
      </c>
      <c r="W76" s="86">
        <v>356.4</v>
      </c>
      <c r="X76" s="73">
        <v>575.4</v>
      </c>
      <c r="Y76" s="74">
        <v>4</v>
      </c>
      <c r="Z76" s="73">
        <v>579.4</v>
      </c>
      <c r="AA76" s="75">
        <v>219</v>
      </c>
      <c r="AB76" s="73">
        <v>360.4</v>
      </c>
      <c r="AC76" s="76">
        <v>1409.5</v>
      </c>
      <c r="AD76" s="76">
        <v>851.5</v>
      </c>
      <c r="AE76" s="76">
        <v>76.5</v>
      </c>
      <c r="AF76" s="76">
        <f>SUM(AC76:AE76)</f>
        <v>2337.5</v>
      </c>
      <c r="AG76" s="76">
        <v>3816</v>
      </c>
      <c r="AH76" s="76">
        <v>0</v>
      </c>
      <c r="AI76" s="76">
        <v>0</v>
      </c>
      <c r="AJ76" s="76">
        <f>SUM(AG76:AI76)</f>
        <v>3816</v>
      </c>
      <c r="AK76" s="77"/>
      <c r="AL76" s="76"/>
      <c r="AM76" s="77"/>
      <c r="AR76" s="79">
        <v>0</v>
      </c>
      <c r="AS76" s="80">
        <v>0</v>
      </c>
      <c r="AT76" s="80">
        <v>0</v>
      </c>
      <c r="AU76" s="77">
        <f t="shared" si="19"/>
        <v>0</v>
      </c>
    </row>
    <row r="77" spans="1:47" ht="22.9" customHeight="1" x14ac:dyDescent="0.2">
      <c r="A77" s="119">
        <f t="shared" si="14"/>
        <v>67</v>
      </c>
      <c r="B77" s="82" t="s">
        <v>60</v>
      </c>
      <c r="C77" s="65" t="s">
        <v>262</v>
      </c>
      <c r="D77" s="92" t="s">
        <v>269</v>
      </c>
      <c r="E77" s="93" t="s">
        <v>270</v>
      </c>
      <c r="F77" s="85">
        <v>1989</v>
      </c>
      <c r="G77" s="69">
        <v>12</v>
      </c>
      <c r="H77" s="70">
        <v>4786.3999999999996</v>
      </c>
      <c r="I77" s="70">
        <v>4174.1000000000004</v>
      </c>
      <c r="J77" s="68">
        <v>2806.8</v>
      </c>
      <c r="K77" s="83">
        <v>46</v>
      </c>
      <c r="L77" s="69">
        <v>1</v>
      </c>
      <c r="M77" s="69">
        <v>1</v>
      </c>
      <c r="N77" s="69">
        <v>0</v>
      </c>
      <c r="O77" s="69">
        <v>1</v>
      </c>
      <c r="P77" s="65">
        <v>4174.1000000000004</v>
      </c>
      <c r="Q77" s="85">
        <v>592.9</v>
      </c>
      <c r="R77" s="85">
        <v>411.3</v>
      </c>
      <c r="S77" s="85">
        <v>411.3</v>
      </c>
      <c r="T77" s="86">
        <v>411.3</v>
      </c>
      <c r="U77" s="86">
        <v>356.4</v>
      </c>
      <c r="V77" s="86">
        <v>219</v>
      </c>
      <c r="W77" s="86">
        <v>356.4</v>
      </c>
      <c r="X77" s="73">
        <v>575.4</v>
      </c>
      <c r="Y77" s="74">
        <v>4</v>
      </c>
      <c r="Z77" s="73">
        <v>579.4</v>
      </c>
      <c r="AA77" s="75">
        <v>219</v>
      </c>
      <c r="AB77" s="73">
        <v>360.4</v>
      </c>
      <c r="AC77" s="76">
        <v>1409.5</v>
      </c>
      <c r="AD77" s="76">
        <v>851.5</v>
      </c>
      <c r="AE77" s="76">
        <v>76.5</v>
      </c>
      <c r="AF77" s="76">
        <f>SUM(AC77:AE77)</f>
        <v>2337.5</v>
      </c>
      <c r="AG77" s="76">
        <v>3816</v>
      </c>
      <c r="AH77" s="76">
        <v>0</v>
      </c>
      <c r="AI77" s="76">
        <v>0</v>
      </c>
      <c r="AJ77" s="76">
        <f>SUM(AG77:AI77)</f>
        <v>3816</v>
      </c>
      <c r="AK77" s="77"/>
      <c r="AL77" s="76"/>
      <c r="AM77" s="77"/>
      <c r="AR77" s="79">
        <v>0</v>
      </c>
      <c r="AS77" s="80">
        <v>0</v>
      </c>
      <c r="AT77" s="80">
        <v>0</v>
      </c>
      <c r="AU77" s="77">
        <f t="shared" si="19"/>
        <v>0</v>
      </c>
    </row>
    <row r="78" spans="1:47" ht="22.9" customHeight="1" x14ac:dyDescent="0.2">
      <c r="A78" s="119">
        <f t="shared" si="14"/>
        <v>68</v>
      </c>
      <c r="B78" s="82" t="s">
        <v>60</v>
      </c>
      <c r="C78" s="65" t="s">
        <v>262</v>
      </c>
      <c r="D78" s="92" t="s">
        <v>271</v>
      </c>
      <c r="E78" s="93" t="s">
        <v>272</v>
      </c>
      <c r="F78" s="85">
        <v>1989</v>
      </c>
      <c r="G78" s="69">
        <v>12</v>
      </c>
      <c r="H78" s="70">
        <v>4786.3999999999996</v>
      </c>
      <c r="I78" s="70">
        <v>4174.1000000000004</v>
      </c>
      <c r="J78" s="68">
        <v>2806.8</v>
      </c>
      <c r="K78" s="83">
        <v>46</v>
      </c>
      <c r="L78" s="69">
        <v>1</v>
      </c>
      <c r="M78" s="69">
        <v>1</v>
      </c>
      <c r="N78" s="69">
        <v>1</v>
      </c>
      <c r="O78" s="69">
        <v>1</v>
      </c>
      <c r="P78" s="65">
        <v>4174.1000000000004</v>
      </c>
      <c r="Q78" s="85">
        <v>592.9</v>
      </c>
      <c r="R78" s="85">
        <v>411.3</v>
      </c>
      <c r="S78" s="85">
        <v>411.3</v>
      </c>
      <c r="T78" s="86">
        <v>411.3</v>
      </c>
      <c r="U78" s="86">
        <v>356.4</v>
      </c>
      <c r="V78" s="86">
        <v>219</v>
      </c>
      <c r="W78" s="86">
        <v>356.4</v>
      </c>
      <c r="X78" s="73">
        <v>575.4</v>
      </c>
      <c r="Y78" s="74">
        <v>4</v>
      </c>
      <c r="Z78" s="73">
        <v>579.4</v>
      </c>
      <c r="AA78" s="75">
        <v>219</v>
      </c>
      <c r="AB78" s="73">
        <v>360.4</v>
      </c>
      <c r="AC78" s="76">
        <v>1409.5</v>
      </c>
      <c r="AD78" s="76">
        <v>851.5</v>
      </c>
      <c r="AE78" s="76">
        <v>76.5</v>
      </c>
      <c r="AF78" s="76">
        <f>SUM(AC78:AE78)</f>
        <v>2337.5</v>
      </c>
      <c r="AG78" s="76">
        <v>3816</v>
      </c>
      <c r="AH78" s="76">
        <v>0</v>
      </c>
      <c r="AI78" s="76">
        <v>0</v>
      </c>
      <c r="AJ78" s="76">
        <f>SUM(AG78:AI78)</f>
        <v>3816</v>
      </c>
      <c r="AK78" s="77"/>
      <c r="AL78" s="76"/>
      <c r="AM78" s="77"/>
      <c r="AR78" s="79">
        <v>0</v>
      </c>
      <c r="AS78" s="80">
        <v>0</v>
      </c>
      <c r="AT78" s="80">
        <v>0</v>
      </c>
      <c r="AU78" s="77">
        <f t="shared" si="19"/>
        <v>0</v>
      </c>
    </row>
    <row r="79" spans="1:47" ht="12" customHeight="1" x14ac:dyDescent="0.2">
      <c r="A79" s="119">
        <f t="shared" si="14"/>
        <v>69</v>
      </c>
      <c r="B79" s="91" t="s">
        <v>60</v>
      </c>
      <c r="C79" s="91" t="s">
        <v>273</v>
      </c>
      <c r="D79" s="92" t="s">
        <v>274</v>
      </c>
      <c r="E79" s="93" t="s">
        <v>275</v>
      </c>
      <c r="F79" s="68">
        <v>1977</v>
      </c>
      <c r="G79" s="69">
        <v>9</v>
      </c>
      <c r="H79" s="70">
        <v>35711.9</v>
      </c>
      <c r="I79" s="70">
        <v>30134.9</v>
      </c>
      <c r="J79" s="68">
        <v>17735.400000000001</v>
      </c>
      <c r="K79" s="83">
        <v>537</v>
      </c>
      <c r="L79" s="69">
        <v>15</v>
      </c>
      <c r="M79" s="69">
        <v>15</v>
      </c>
      <c r="N79" s="69">
        <v>0</v>
      </c>
      <c r="O79" s="69">
        <v>15</v>
      </c>
      <c r="P79" s="82">
        <v>0</v>
      </c>
      <c r="Q79" s="85">
        <v>4821.8999999999996</v>
      </c>
      <c r="R79" s="85">
        <v>0</v>
      </c>
      <c r="S79" s="85">
        <v>0</v>
      </c>
      <c r="T79" s="85">
        <v>3666.6</v>
      </c>
      <c r="U79" s="85">
        <v>4240.7</v>
      </c>
      <c r="V79" s="85">
        <v>0</v>
      </c>
      <c r="W79" s="85">
        <v>4571.5</v>
      </c>
      <c r="X79" s="73">
        <v>4571.5</v>
      </c>
      <c r="Y79" s="74">
        <v>66.599999999999994</v>
      </c>
      <c r="Z79" s="73">
        <v>4638.1000000000004</v>
      </c>
      <c r="AA79" s="75">
        <v>490</v>
      </c>
      <c r="AB79" s="73">
        <v>4148.1000000000004</v>
      </c>
      <c r="AC79" s="76">
        <v>1578</v>
      </c>
      <c r="AD79" s="76">
        <v>1366</v>
      </c>
      <c r="AE79" s="76">
        <v>607</v>
      </c>
      <c r="AF79" s="76">
        <f t="shared" si="12"/>
        <v>3551</v>
      </c>
      <c r="AG79" s="76">
        <v>13734</v>
      </c>
      <c r="AH79" s="76">
        <v>266</v>
      </c>
      <c r="AI79" s="76">
        <v>80</v>
      </c>
      <c r="AJ79" s="76">
        <f t="shared" si="17"/>
        <v>14080</v>
      </c>
      <c r="AK79" s="77"/>
      <c r="AL79" s="76"/>
      <c r="AM79" s="77"/>
      <c r="AR79" s="79">
        <f t="shared" si="18"/>
        <v>15</v>
      </c>
      <c r="AS79" s="80">
        <f>SUM(AR79*75.08*12)</f>
        <v>13514.400000000001</v>
      </c>
      <c r="AT79" s="80">
        <f>SUM(AR79*75.08*12)</f>
        <v>13514.400000000001</v>
      </c>
      <c r="AU79" s="77">
        <f t="shared" si="19"/>
        <v>1126.2</v>
      </c>
    </row>
    <row r="80" spans="1:47" s="104" customFormat="1" ht="15.6" customHeight="1" x14ac:dyDescent="0.2">
      <c r="A80" s="165" t="s">
        <v>276</v>
      </c>
      <c r="B80" s="166"/>
      <c r="C80" s="166"/>
      <c r="D80" s="166"/>
      <c r="E80" s="166"/>
      <c r="F80" s="167"/>
      <c r="G80" s="168"/>
      <c r="H80" s="101">
        <f>SUM(H60:H79)</f>
        <v>292993.09999999998</v>
      </c>
      <c r="I80" s="101">
        <f t="shared" ref="I80:AI80" si="20">SUM(I60:I79)</f>
        <v>249199.59999999998</v>
      </c>
      <c r="J80" s="101">
        <f t="shared" si="20"/>
        <v>152233.39999999997</v>
      </c>
      <c r="K80" s="102" t="e">
        <f>SUM(K60:K79)-#REF!</f>
        <v>#REF!</v>
      </c>
      <c r="L80" s="102">
        <f t="shared" si="20"/>
        <v>171</v>
      </c>
      <c r="M80" s="102">
        <f t="shared" si="20"/>
        <v>84</v>
      </c>
      <c r="N80" s="102">
        <f t="shared" si="20"/>
        <v>5</v>
      </c>
      <c r="O80" s="169">
        <f t="shared" si="20"/>
        <v>170</v>
      </c>
      <c r="P80" s="170">
        <f t="shared" si="20"/>
        <v>46925.799999999996</v>
      </c>
      <c r="Q80" s="170">
        <f t="shared" si="20"/>
        <v>44517.900000000009</v>
      </c>
      <c r="R80" s="170">
        <f t="shared" si="20"/>
        <v>3716.3000000000006</v>
      </c>
      <c r="S80" s="170">
        <f t="shared" si="20"/>
        <v>3716.3000000000006</v>
      </c>
      <c r="T80" s="170">
        <f t="shared" si="20"/>
        <v>34881.199999999997</v>
      </c>
      <c r="U80" s="170">
        <f t="shared" si="20"/>
        <v>29378.500000000011</v>
      </c>
      <c r="V80" s="170">
        <f t="shared" si="20"/>
        <v>4244.8</v>
      </c>
      <c r="W80" s="170">
        <f t="shared" si="20"/>
        <v>31555.400000000016</v>
      </c>
      <c r="X80" s="170">
        <f t="shared" si="20"/>
        <v>35800.200000000012</v>
      </c>
      <c r="Y80" s="170">
        <f t="shared" si="20"/>
        <v>489.69999999999993</v>
      </c>
      <c r="Z80" s="170">
        <f t="shared" si="20"/>
        <v>36289.900000000009</v>
      </c>
      <c r="AA80" s="170">
        <f t="shared" si="20"/>
        <v>4159.7300000000005</v>
      </c>
      <c r="AB80" s="170">
        <f t="shared" si="20"/>
        <v>32130.200000000012</v>
      </c>
      <c r="AC80" s="169">
        <f t="shared" si="20"/>
        <v>36947</v>
      </c>
      <c r="AD80" s="169">
        <f t="shared" si="20"/>
        <v>19633</v>
      </c>
      <c r="AE80" s="169">
        <f t="shared" si="20"/>
        <v>7561</v>
      </c>
      <c r="AF80" s="169">
        <f t="shared" si="20"/>
        <v>64141</v>
      </c>
      <c r="AG80" s="169">
        <f t="shared" si="20"/>
        <v>138372</v>
      </c>
      <c r="AH80" s="169">
        <f t="shared" si="20"/>
        <v>5495</v>
      </c>
      <c r="AI80" s="169">
        <f t="shared" si="20"/>
        <v>866</v>
      </c>
      <c r="AJ80" s="171">
        <f t="shared" si="17"/>
        <v>144733</v>
      </c>
      <c r="AK80" s="172">
        <v>2</v>
      </c>
      <c r="AL80" s="173">
        <v>5</v>
      </c>
      <c r="AM80" s="173">
        <v>0</v>
      </c>
      <c r="AR80" s="102">
        <f>SUM(AR60:AR79)</f>
        <v>81</v>
      </c>
      <c r="AS80" s="105">
        <f>SUM(AS60:AS79)</f>
        <v>72977.759999999995</v>
      </c>
      <c r="AT80" s="105">
        <f>SUM(AT60:AT79)</f>
        <v>72977.759999999995</v>
      </c>
      <c r="AU80" s="77">
        <f t="shared" si="19"/>
        <v>6081.48</v>
      </c>
    </row>
    <row r="81" spans="1:47" s="104" customFormat="1" ht="11.45" hidden="1" customHeight="1" x14ac:dyDescent="0.2">
      <c r="A81" s="174"/>
      <c r="B81" s="175"/>
      <c r="C81" s="175"/>
      <c r="D81" s="175"/>
      <c r="E81" s="175"/>
      <c r="F81" s="176"/>
      <c r="G81" s="177"/>
      <c r="H81" s="178"/>
      <c r="I81" s="179"/>
      <c r="J81" s="180"/>
      <c r="K81" s="181" t="e">
        <f>#REF!</f>
        <v>#REF!</v>
      </c>
      <c r="L81" s="182" t="s">
        <v>277</v>
      </c>
      <c r="M81" s="177"/>
      <c r="N81" s="183"/>
      <c r="O81" s="184"/>
      <c r="P81" s="185"/>
      <c r="Q81" s="186"/>
      <c r="R81" s="186"/>
      <c r="S81" s="186"/>
      <c r="T81" s="185"/>
      <c r="U81" s="185"/>
      <c r="V81" s="185"/>
      <c r="W81" s="185"/>
      <c r="X81" s="187"/>
      <c r="Y81" s="188"/>
      <c r="Z81" s="189"/>
      <c r="AA81" s="189"/>
      <c r="AB81" s="190"/>
      <c r="AC81" s="188"/>
      <c r="AD81" s="189"/>
      <c r="AE81" s="187"/>
      <c r="AF81" s="188"/>
      <c r="AG81" s="189"/>
      <c r="AH81" s="187"/>
      <c r="AI81" s="188"/>
      <c r="AJ81" s="129">
        <f t="shared" si="17"/>
        <v>0</v>
      </c>
      <c r="AK81" s="191"/>
      <c r="AL81" s="192"/>
      <c r="AM81" s="192"/>
      <c r="AR81" s="193">
        <f t="shared" si="18"/>
        <v>0</v>
      </c>
      <c r="AS81" s="80">
        <f>60*AR81*12</f>
        <v>0</v>
      </c>
      <c r="AT81" s="194"/>
      <c r="AU81" s="77">
        <f t="shared" si="19"/>
        <v>0</v>
      </c>
    </row>
    <row r="82" spans="1:47" ht="12.75" customHeight="1" x14ac:dyDescent="0.2">
      <c r="A82" s="119">
        <v>70</v>
      </c>
      <c r="B82" s="119" t="s">
        <v>60</v>
      </c>
      <c r="C82" s="65" t="s">
        <v>278</v>
      </c>
      <c r="D82" s="130" t="s">
        <v>279</v>
      </c>
      <c r="E82" s="131" t="s">
        <v>280</v>
      </c>
      <c r="F82" s="122">
        <v>1986</v>
      </c>
      <c r="G82" s="123">
        <v>5</v>
      </c>
      <c r="H82" s="124">
        <v>26857.9</v>
      </c>
      <c r="I82" s="195">
        <v>23285.200000000001</v>
      </c>
      <c r="J82" s="122">
        <v>15183.8</v>
      </c>
      <c r="K82" s="71">
        <v>459</v>
      </c>
      <c r="L82" s="123">
        <v>34</v>
      </c>
      <c r="M82" s="123">
        <v>0</v>
      </c>
      <c r="N82" s="123">
        <v>0</v>
      </c>
      <c r="O82" s="123">
        <v>34</v>
      </c>
      <c r="P82" s="119">
        <v>0</v>
      </c>
      <c r="Q82" s="125">
        <v>5918.5</v>
      </c>
      <c r="R82" s="125">
        <v>0</v>
      </c>
      <c r="S82" s="125">
        <v>0</v>
      </c>
      <c r="T82" s="125">
        <v>4773.5</v>
      </c>
      <c r="U82" s="125">
        <v>2267.3000000000002</v>
      </c>
      <c r="V82" s="125">
        <v>232.4</v>
      </c>
      <c r="W82" s="125">
        <v>2713.4</v>
      </c>
      <c r="X82" s="126">
        <v>2945.8</v>
      </c>
      <c r="Y82" s="127">
        <v>50.6</v>
      </c>
      <c r="Z82" s="126">
        <v>2996.4</v>
      </c>
      <c r="AA82" s="128">
        <v>168</v>
      </c>
      <c r="AB82" s="126">
        <v>2828.4</v>
      </c>
      <c r="AC82" s="129">
        <v>6155</v>
      </c>
      <c r="AD82" s="129">
        <v>4452</v>
      </c>
      <c r="AE82" s="129">
        <v>715</v>
      </c>
      <c r="AF82" s="76">
        <f t="shared" ref="AF82:AF104" si="21">SUM(AC82:AE82)</f>
        <v>11322</v>
      </c>
      <c r="AG82" s="129">
        <v>27911</v>
      </c>
      <c r="AH82" s="129">
        <v>696</v>
      </c>
      <c r="AI82" s="129">
        <v>292</v>
      </c>
      <c r="AJ82" s="129">
        <v>28899</v>
      </c>
      <c r="AK82" s="196"/>
      <c r="AL82" s="129"/>
      <c r="AM82" s="196"/>
      <c r="AO82" s="38"/>
      <c r="AP82" s="38" t="s">
        <v>29</v>
      </c>
      <c r="AQ82" s="39" t="s">
        <v>30</v>
      </c>
      <c r="AR82" s="79">
        <f t="shared" si="18"/>
        <v>0</v>
      </c>
      <c r="AS82" s="80">
        <f>60*AR82*12</f>
        <v>0</v>
      </c>
      <c r="AT82" s="80">
        <f>SUM(AR82*60*12)</f>
        <v>0</v>
      </c>
      <c r="AU82" s="77">
        <f t="shared" si="19"/>
        <v>0</v>
      </c>
    </row>
    <row r="83" spans="1:47" ht="12.75" customHeight="1" x14ac:dyDescent="0.2">
      <c r="A83" s="119">
        <f>A82+1</f>
        <v>71</v>
      </c>
      <c r="B83" s="82" t="s">
        <v>60</v>
      </c>
      <c r="C83" s="65" t="s">
        <v>281</v>
      </c>
      <c r="D83" s="66" t="s">
        <v>282</v>
      </c>
      <c r="E83" s="67" t="s">
        <v>283</v>
      </c>
      <c r="F83" s="68">
        <v>1976</v>
      </c>
      <c r="G83" s="69">
        <v>5</v>
      </c>
      <c r="H83" s="70">
        <v>10437.1</v>
      </c>
      <c r="I83" s="72">
        <v>9209.1</v>
      </c>
      <c r="J83" s="68">
        <v>5903.9</v>
      </c>
      <c r="K83" s="83">
        <v>203</v>
      </c>
      <c r="L83" s="69">
        <v>14</v>
      </c>
      <c r="M83" s="123">
        <v>0</v>
      </c>
      <c r="N83" s="123">
        <v>0</v>
      </c>
      <c r="O83" s="69">
        <v>14</v>
      </c>
      <c r="P83" s="119">
        <v>0</v>
      </c>
      <c r="Q83" s="85">
        <v>2406.1</v>
      </c>
      <c r="R83" s="125">
        <v>0</v>
      </c>
      <c r="S83" s="125">
        <v>0</v>
      </c>
      <c r="T83" s="85">
        <v>1898.4</v>
      </c>
      <c r="U83" s="85">
        <v>802.7</v>
      </c>
      <c r="V83" s="85">
        <v>70.2</v>
      </c>
      <c r="W83" s="85">
        <v>1341.4</v>
      </c>
      <c r="X83" s="73">
        <v>1411.6</v>
      </c>
      <c r="Y83" s="74">
        <v>19.899999999999999</v>
      </c>
      <c r="Z83" s="73">
        <v>1431.5</v>
      </c>
      <c r="AA83" s="75">
        <v>48</v>
      </c>
      <c r="AB83" s="73">
        <v>1383.5</v>
      </c>
      <c r="AC83" s="76">
        <v>2199</v>
      </c>
      <c r="AD83" s="76">
        <v>1272</v>
      </c>
      <c r="AE83" s="76">
        <v>527</v>
      </c>
      <c r="AF83" s="76">
        <f t="shared" si="21"/>
        <v>3998</v>
      </c>
      <c r="AG83" s="76">
        <v>15966</v>
      </c>
      <c r="AH83" s="76">
        <v>100</v>
      </c>
      <c r="AI83" s="76">
        <v>60</v>
      </c>
      <c r="AJ83" s="76">
        <v>16126</v>
      </c>
      <c r="AK83" s="77"/>
      <c r="AL83" s="76">
        <v>1</v>
      </c>
      <c r="AM83" s="77"/>
      <c r="AO83" s="38"/>
      <c r="AP83" s="38"/>
      <c r="AQ83" s="39"/>
      <c r="AR83" s="79">
        <f t="shared" si="18"/>
        <v>0</v>
      </c>
      <c r="AS83" s="80">
        <f>60*AR83*12</f>
        <v>0</v>
      </c>
      <c r="AT83" s="80">
        <f>SUM(AR83*60*12)</f>
        <v>0</v>
      </c>
      <c r="AU83" s="77">
        <f t="shared" si="19"/>
        <v>0</v>
      </c>
    </row>
    <row r="84" spans="1:47" ht="12" customHeight="1" x14ac:dyDescent="0.2">
      <c r="A84" s="119">
        <f t="shared" ref="A84:A104" si="22">A83+1</f>
        <v>72</v>
      </c>
      <c r="B84" s="82" t="s">
        <v>60</v>
      </c>
      <c r="C84" s="65" t="s">
        <v>284</v>
      </c>
      <c r="D84" s="66" t="s">
        <v>285</v>
      </c>
      <c r="E84" s="67" t="s">
        <v>286</v>
      </c>
      <c r="F84" s="68">
        <v>1976</v>
      </c>
      <c r="G84" s="69">
        <v>5</v>
      </c>
      <c r="H84" s="70">
        <v>9660</v>
      </c>
      <c r="I84" s="72">
        <v>8391.5</v>
      </c>
      <c r="J84" s="68">
        <v>5391.3</v>
      </c>
      <c r="K84" s="83">
        <v>178</v>
      </c>
      <c r="L84" s="69">
        <v>12</v>
      </c>
      <c r="M84" s="123">
        <v>0</v>
      </c>
      <c r="N84" s="123">
        <v>0</v>
      </c>
      <c r="O84" s="69">
        <v>12</v>
      </c>
      <c r="P84" s="119">
        <v>0</v>
      </c>
      <c r="Q84" s="85">
        <v>2198.9</v>
      </c>
      <c r="R84" s="125">
        <v>0</v>
      </c>
      <c r="S84" s="125">
        <v>0</v>
      </c>
      <c r="T84" s="85">
        <v>1744</v>
      </c>
      <c r="U84" s="85">
        <v>894.2</v>
      </c>
      <c r="V84" s="85">
        <v>117.6</v>
      </c>
      <c r="W84" s="85">
        <v>1060.5</v>
      </c>
      <c r="X84" s="73">
        <v>1178.0999999999999</v>
      </c>
      <c r="Y84" s="74">
        <v>16.8</v>
      </c>
      <c r="Z84" s="73">
        <v>1194.9000000000001</v>
      </c>
      <c r="AA84" s="75">
        <v>96</v>
      </c>
      <c r="AB84" s="73">
        <v>1098.9000000000001</v>
      </c>
      <c r="AC84" s="76">
        <v>750</v>
      </c>
      <c r="AD84" s="76">
        <v>848</v>
      </c>
      <c r="AE84" s="76">
        <v>445</v>
      </c>
      <c r="AF84" s="76">
        <f t="shared" si="21"/>
        <v>2043</v>
      </c>
      <c r="AG84" s="76">
        <v>6314</v>
      </c>
      <c r="AH84" s="76">
        <v>540</v>
      </c>
      <c r="AI84" s="76">
        <v>70</v>
      </c>
      <c r="AJ84" s="76">
        <v>6924</v>
      </c>
      <c r="AK84" s="77"/>
      <c r="AL84" s="76">
        <v>1</v>
      </c>
      <c r="AM84" s="77"/>
      <c r="AO84" s="38" t="s">
        <v>154</v>
      </c>
      <c r="AP84" s="3">
        <v>2518</v>
      </c>
      <c r="AQ84" s="84">
        <v>16042</v>
      </c>
      <c r="AR84" s="79">
        <f t="shared" si="18"/>
        <v>0</v>
      </c>
      <c r="AS84" s="80">
        <f>60*AR84*12</f>
        <v>0</v>
      </c>
      <c r="AT84" s="80">
        <f>SUM(AR84*60*12)</f>
        <v>0</v>
      </c>
      <c r="AU84" s="77">
        <f t="shared" si="19"/>
        <v>0</v>
      </c>
    </row>
    <row r="85" spans="1:47" ht="14.25" customHeight="1" x14ac:dyDescent="0.2">
      <c r="A85" s="119">
        <f t="shared" si="22"/>
        <v>73</v>
      </c>
      <c r="B85" s="82" t="s">
        <v>60</v>
      </c>
      <c r="C85" s="65" t="s">
        <v>287</v>
      </c>
      <c r="D85" s="92" t="s">
        <v>288</v>
      </c>
      <c r="E85" s="93" t="s">
        <v>289</v>
      </c>
      <c r="F85" s="68">
        <v>1987</v>
      </c>
      <c r="G85" s="69">
        <v>16</v>
      </c>
      <c r="H85" s="70">
        <v>7376.9</v>
      </c>
      <c r="I85" s="72">
        <v>5774.6</v>
      </c>
      <c r="J85" s="68">
        <v>3217.1</v>
      </c>
      <c r="K85" s="83">
        <v>111</v>
      </c>
      <c r="L85" s="69">
        <v>1</v>
      </c>
      <c r="M85" s="69">
        <v>1</v>
      </c>
      <c r="N85" s="69">
        <v>1</v>
      </c>
      <c r="O85" s="69">
        <v>1</v>
      </c>
      <c r="P85" s="72">
        <v>5774.6</v>
      </c>
      <c r="Q85" s="70">
        <v>617.5</v>
      </c>
      <c r="R85" s="72">
        <v>0</v>
      </c>
      <c r="S85" s="72">
        <v>0</v>
      </c>
      <c r="T85" s="70">
        <v>440.5</v>
      </c>
      <c r="U85" s="70">
        <v>161.69999999999999</v>
      </c>
      <c r="V85" s="70">
        <v>778.9</v>
      </c>
      <c r="W85" s="70">
        <v>284.8</v>
      </c>
      <c r="X85" s="73">
        <v>1063.7</v>
      </c>
      <c r="Y85" s="74">
        <v>5.8</v>
      </c>
      <c r="Z85" s="73">
        <v>1069.5</v>
      </c>
      <c r="AA85" s="73">
        <v>165.3</v>
      </c>
      <c r="AB85" s="73">
        <v>904.2</v>
      </c>
      <c r="AC85" s="76">
        <v>1547</v>
      </c>
      <c r="AD85" s="76">
        <v>654</v>
      </c>
      <c r="AE85" s="76">
        <v>129</v>
      </c>
      <c r="AF85" s="76">
        <f t="shared" si="21"/>
        <v>2330</v>
      </c>
      <c r="AG85" s="76">
        <v>6956</v>
      </c>
      <c r="AH85" s="76">
        <v>0</v>
      </c>
      <c r="AI85" s="76">
        <v>80</v>
      </c>
      <c r="AJ85" s="76">
        <v>7036</v>
      </c>
      <c r="AK85" s="77">
        <v>1</v>
      </c>
      <c r="AL85" s="76"/>
      <c r="AM85" s="77"/>
      <c r="AO85" s="1" t="s">
        <v>158</v>
      </c>
      <c r="AP85" s="3">
        <v>1903</v>
      </c>
      <c r="AQ85" s="84">
        <v>17068.5</v>
      </c>
      <c r="AR85" s="79">
        <f t="shared" si="18"/>
        <v>2</v>
      </c>
      <c r="AS85" s="80">
        <f t="shared" ref="AS85:AS97" si="23">SUM(AR85*75.08*12)</f>
        <v>1801.92</v>
      </c>
      <c r="AT85" s="80">
        <f>SUM(AR85*75.08*12)</f>
        <v>1801.92</v>
      </c>
      <c r="AU85" s="77">
        <f t="shared" si="19"/>
        <v>150.16</v>
      </c>
    </row>
    <row r="86" spans="1:47" ht="12.75" customHeight="1" x14ac:dyDescent="0.2">
      <c r="A86" s="119">
        <f t="shared" si="22"/>
        <v>74</v>
      </c>
      <c r="B86" s="82" t="s">
        <v>60</v>
      </c>
      <c r="C86" s="65" t="s">
        <v>290</v>
      </c>
      <c r="D86" s="66" t="s">
        <v>291</v>
      </c>
      <c r="E86" s="67" t="s">
        <v>292</v>
      </c>
      <c r="F86" s="68">
        <v>1976</v>
      </c>
      <c r="G86" s="69">
        <v>5</v>
      </c>
      <c r="H86" s="70">
        <v>19267.099999999999</v>
      </c>
      <c r="I86" s="72">
        <v>16965</v>
      </c>
      <c r="J86" s="68">
        <v>10984.6</v>
      </c>
      <c r="K86" s="83">
        <v>354</v>
      </c>
      <c r="L86" s="69">
        <v>25</v>
      </c>
      <c r="M86" s="69">
        <v>0</v>
      </c>
      <c r="N86" s="69">
        <v>0</v>
      </c>
      <c r="O86" s="69">
        <v>25</v>
      </c>
      <c r="P86" s="82">
        <v>0</v>
      </c>
      <c r="Q86" s="85">
        <v>4438.7</v>
      </c>
      <c r="R86" s="86">
        <v>0</v>
      </c>
      <c r="S86" s="85">
        <v>0</v>
      </c>
      <c r="T86" s="85">
        <v>3599.8</v>
      </c>
      <c r="U86" s="85">
        <v>1530.2</v>
      </c>
      <c r="V86" s="85">
        <v>0</v>
      </c>
      <c r="W86" s="85">
        <v>2488.6999999999998</v>
      </c>
      <c r="X86" s="73">
        <v>2488.6999999999998</v>
      </c>
      <c r="Y86" s="74">
        <v>45</v>
      </c>
      <c r="Z86" s="73">
        <v>2533.6999999999998</v>
      </c>
      <c r="AA86" s="75">
        <v>144</v>
      </c>
      <c r="AB86" s="73">
        <v>2389.6999999999998</v>
      </c>
      <c r="AC86" s="76">
        <v>3480</v>
      </c>
      <c r="AD86" s="76">
        <v>3059</v>
      </c>
      <c r="AE86" s="76">
        <v>863</v>
      </c>
      <c r="AF86" s="76">
        <f t="shared" si="21"/>
        <v>7402</v>
      </c>
      <c r="AG86" s="76">
        <v>12335</v>
      </c>
      <c r="AH86" s="76">
        <v>1100</v>
      </c>
      <c r="AI86" s="76">
        <v>70</v>
      </c>
      <c r="AJ86" s="76">
        <v>13505</v>
      </c>
      <c r="AK86" s="77"/>
      <c r="AL86" s="76"/>
      <c r="AM86" s="77"/>
      <c r="AO86" s="1" t="s">
        <v>162</v>
      </c>
      <c r="AP86" s="3">
        <v>107</v>
      </c>
      <c r="AQ86" s="84">
        <v>800.3</v>
      </c>
      <c r="AR86" s="79">
        <f t="shared" si="18"/>
        <v>0</v>
      </c>
      <c r="AS86" s="80">
        <f>60*AR86*12</f>
        <v>0</v>
      </c>
      <c r="AT86" s="80">
        <f>SUM(AR86*60*12)</f>
        <v>0</v>
      </c>
      <c r="AU86" s="77">
        <f t="shared" si="19"/>
        <v>0</v>
      </c>
    </row>
    <row r="87" spans="1:47" ht="12.75" customHeight="1" x14ac:dyDescent="0.2">
      <c r="A87" s="119">
        <f t="shared" si="22"/>
        <v>75</v>
      </c>
      <c r="B87" s="91" t="s">
        <v>60</v>
      </c>
      <c r="C87" s="91" t="s">
        <v>293</v>
      </c>
      <c r="D87" s="92" t="s">
        <v>294</v>
      </c>
      <c r="E87" s="93" t="s">
        <v>295</v>
      </c>
      <c r="F87" s="68">
        <v>1976</v>
      </c>
      <c r="G87" s="69">
        <v>9</v>
      </c>
      <c r="H87" s="70">
        <v>25473.8</v>
      </c>
      <c r="I87" s="72">
        <v>21832.7</v>
      </c>
      <c r="J87" s="68">
        <v>12821.5</v>
      </c>
      <c r="K87" s="83">
        <v>393</v>
      </c>
      <c r="L87" s="69">
        <v>11</v>
      </c>
      <c r="M87" s="69">
        <v>11</v>
      </c>
      <c r="N87" s="69">
        <v>0</v>
      </c>
      <c r="O87" s="69">
        <v>11</v>
      </c>
      <c r="P87" s="82">
        <v>0</v>
      </c>
      <c r="Q87" s="85">
        <v>3461.1</v>
      </c>
      <c r="R87" s="86">
        <v>0</v>
      </c>
      <c r="S87" s="85">
        <v>0</v>
      </c>
      <c r="T87" s="85">
        <v>2664.8</v>
      </c>
      <c r="U87" s="85">
        <v>2731.7</v>
      </c>
      <c r="V87" s="85">
        <v>0</v>
      </c>
      <c r="W87" s="85">
        <v>3058.4</v>
      </c>
      <c r="X87" s="73">
        <v>3058.4</v>
      </c>
      <c r="Y87" s="74">
        <v>36.1</v>
      </c>
      <c r="Z87" s="73">
        <v>3094.5</v>
      </c>
      <c r="AA87" s="73">
        <v>257.39999999999998</v>
      </c>
      <c r="AB87" s="73">
        <v>2837.1</v>
      </c>
      <c r="AC87" s="76">
        <v>1923</v>
      </c>
      <c r="AD87" s="76">
        <v>1643</v>
      </c>
      <c r="AE87" s="76">
        <v>643</v>
      </c>
      <c r="AF87" s="76">
        <f t="shared" si="21"/>
        <v>4209</v>
      </c>
      <c r="AG87" s="197">
        <v>11758</v>
      </c>
      <c r="AH87" s="76">
        <v>79</v>
      </c>
      <c r="AI87" s="76">
        <v>60</v>
      </c>
      <c r="AJ87" s="76">
        <v>11897</v>
      </c>
      <c r="AK87" s="77"/>
      <c r="AL87" s="76">
        <v>1</v>
      </c>
      <c r="AM87" s="77"/>
      <c r="AO87" s="1" t="s">
        <v>166</v>
      </c>
      <c r="AP87" s="3">
        <v>0</v>
      </c>
      <c r="AQ87" s="84">
        <v>0</v>
      </c>
      <c r="AR87" s="79">
        <f t="shared" si="18"/>
        <v>11</v>
      </c>
      <c r="AS87" s="80">
        <f t="shared" si="23"/>
        <v>9910.56</v>
      </c>
      <c r="AT87" s="80">
        <f t="shared" ref="AT87:AT97" si="24">SUM(AR87*75.08*12)</f>
        <v>9910.56</v>
      </c>
      <c r="AU87" s="77">
        <f t="shared" si="19"/>
        <v>825.88</v>
      </c>
    </row>
    <row r="88" spans="1:47" ht="12.75" customHeight="1" x14ac:dyDescent="0.2">
      <c r="A88" s="119">
        <f t="shared" si="22"/>
        <v>76</v>
      </c>
      <c r="B88" s="82" t="s">
        <v>60</v>
      </c>
      <c r="C88" s="65" t="s">
        <v>296</v>
      </c>
      <c r="D88" s="89" t="s">
        <v>297</v>
      </c>
      <c r="E88" s="90" t="s">
        <v>298</v>
      </c>
      <c r="F88" s="68">
        <v>2005</v>
      </c>
      <c r="G88" s="69">
        <v>10</v>
      </c>
      <c r="H88" s="70">
        <v>3196.9</v>
      </c>
      <c r="I88" s="72">
        <v>2359.1</v>
      </c>
      <c r="J88" s="68">
        <v>1077.5</v>
      </c>
      <c r="K88" s="83">
        <v>54</v>
      </c>
      <c r="L88" s="69">
        <v>1</v>
      </c>
      <c r="M88" s="69">
        <v>1</v>
      </c>
      <c r="N88" s="69">
        <v>0</v>
      </c>
      <c r="O88" s="69">
        <v>1</v>
      </c>
      <c r="P88" s="82">
        <v>0</v>
      </c>
      <c r="Q88" s="85">
        <v>427.4</v>
      </c>
      <c r="R88" s="86">
        <v>308.7</v>
      </c>
      <c r="S88" s="86">
        <v>308.7</v>
      </c>
      <c r="T88" s="86">
        <v>294.89999999999998</v>
      </c>
      <c r="U88" s="86">
        <v>330.1</v>
      </c>
      <c r="V88" s="86">
        <v>38.6</v>
      </c>
      <c r="W88" s="86">
        <v>363.1</v>
      </c>
      <c r="X88" s="73">
        <v>401.7</v>
      </c>
      <c r="Y88" s="74">
        <v>1.2</v>
      </c>
      <c r="Z88" s="73">
        <v>402.9</v>
      </c>
      <c r="AA88" s="73">
        <v>8</v>
      </c>
      <c r="AB88" s="73">
        <v>394.9</v>
      </c>
      <c r="AC88" s="76">
        <v>778</v>
      </c>
      <c r="AD88" s="76">
        <v>268</v>
      </c>
      <c r="AE88" s="76">
        <v>81</v>
      </c>
      <c r="AF88" s="76">
        <f t="shared" si="21"/>
        <v>1127</v>
      </c>
      <c r="AG88" s="76">
        <v>2544</v>
      </c>
      <c r="AH88" s="76">
        <v>305</v>
      </c>
      <c r="AI88" s="76">
        <v>4</v>
      </c>
      <c r="AJ88" s="76">
        <v>2853</v>
      </c>
      <c r="AK88" s="77"/>
      <c r="AL88" s="76"/>
      <c r="AM88" s="77"/>
      <c r="AO88" s="1" t="s">
        <v>170</v>
      </c>
      <c r="AP88" s="3">
        <v>368</v>
      </c>
      <c r="AQ88" s="84">
        <v>2137.5</v>
      </c>
      <c r="AR88" s="79">
        <f t="shared" si="18"/>
        <v>1</v>
      </c>
      <c r="AS88" s="80">
        <f t="shared" si="23"/>
        <v>900.96</v>
      </c>
      <c r="AT88" s="80">
        <f t="shared" si="24"/>
        <v>900.96</v>
      </c>
      <c r="AU88" s="77">
        <f t="shared" si="19"/>
        <v>75.08</v>
      </c>
    </row>
    <row r="89" spans="1:47" ht="12.75" customHeight="1" x14ac:dyDescent="0.2">
      <c r="A89" s="119">
        <f t="shared" si="22"/>
        <v>77</v>
      </c>
      <c r="B89" s="82" t="s">
        <v>60</v>
      </c>
      <c r="C89" s="65" t="s">
        <v>299</v>
      </c>
      <c r="D89" s="89" t="s">
        <v>300</v>
      </c>
      <c r="E89" s="90" t="s">
        <v>301</v>
      </c>
      <c r="F89" s="68">
        <v>2005</v>
      </c>
      <c r="G89" s="69">
        <v>10</v>
      </c>
      <c r="H89" s="70">
        <v>3189.1</v>
      </c>
      <c r="I89" s="72">
        <v>2357.6</v>
      </c>
      <c r="J89" s="68">
        <v>1094.5</v>
      </c>
      <c r="K89" s="83">
        <v>53</v>
      </c>
      <c r="L89" s="69">
        <v>1</v>
      </c>
      <c r="M89" s="69">
        <v>1</v>
      </c>
      <c r="N89" s="69">
        <v>0</v>
      </c>
      <c r="O89" s="69">
        <v>1</v>
      </c>
      <c r="P89" s="82">
        <v>0</v>
      </c>
      <c r="Q89" s="85">
        <v>426.8</v>
      </c>
      <c r="R89" s="86">
        <v>307.89999999999998</v>
      </c>
      <c r="S89" s="86">
        <v>307.89999999999998</v>
      </c>
      <c r="T89" s="86">
        <v>292.89999999999998</v>
      </c>
      <c r="U89" s="86">
        <v>329.6</v>
      </c>
      <c r="V89" s="86">
        <v>33.6</v>
      </c>
      <c r="W89" s="86">
        <v>362.6</v>
      </c>
      <c r="X89" s="73">
        <v>396.2</v>
      </c>
      <c r="Y89" s="74">
        <v>1.2</v>
      </c>
      <c r="Z89" s="73">
        <v>397.4</v>
      </c>
      <c r="AA89" s="73">
        <v>14</v>
      </c>
      <c r="AB89" s="73">
        <v>383.4</v>
      </c>
      <c r="AC89" s="76">
        <v>1013</v>
      </c>
      <c r="AD89" s="76">
        <v>192</v>
      </c>
      <c r="AE89" s="76">
        <v>85</v>
      </c>
      <c r="AF89" s="76">
        <f t="shared" si="21"/>
        <v>1290</v>
      </c>
      <c r="AG89" s="76">
        <v>889</v>
      </c>
      <c r="AH89" s="76">
        <v>1090</v>
      </c>
      <c r="AI89" s="76">
        <v>4</v>
      </c>
      <c r="AJ89" s="76">
        <v>1983</v>
      </c>
      <c r="AK89" s="77"/>
      <c r="AL89" s="76"/>
      <c r="AM89" s="77"/>
      <c r="AO89" s="1" t="s">
        <v>174</v>
      </c>
      <c r="AP89" s="3">
        <v>111</v>
      </c>
      <c r="AQ89" s="84">
        <v>1069.5</v>
      </c>
      <c r="AR89" s="79">
        <f t="shared" si="18"/>
        <v>1</v>
      </c>
      <c r="AS89" s="80">
        <f t="shared" si="23"/>
        <v>900.96</v>
      </c>
      <c r="AT89" s="80">
        <f t="shared" si="24"/>
        <v>900.96</v>
      </c>
      <c r="AU89" s="77">
        <f t="shared" si="19"/>
        <v>75.08</v>
      </c>
    </row>
    <row r="90" spans="1:47" ht="13.9" customHeight="1" x14ac:dyDescent="0.2">
      <c r="A90" s="119">
        <f t="shared" si="22"/>
        <v>78</v>
      </c>
      <c r="B90" s="82" t="s">
        <v>60</v>
      </c>
      <c r="C90" s="65" t="s">
        <v>302</v>
      </c>
      <c r="D90" s="66" t="s">
        <v>303</v>
      </c>
      <c r="E90" s="67" t="s">
        <v>304</v>
      </c>
      <c r="F90" s="68">
        <v>1974</v>
      </c>
      <c r="G90" s="69">
        <v>14</v>
      </c>
      <c r="H90" s="70">
        <v>5070.5</v>
      </c>
      <c r="I90" s="72">
        <v>4229.8999999999996</v>
      </c>
      <c r="J90" s="68">
        <v>2651.5</v>
      </c>
      <c r="K90" s="83">
        <v>98</v>
      </c>
      <c r="L90" s="69">
        <v>1</v>
      </c>
      <c r="M90" s="69">
        <v>2</v>
      </c>
      <c r="N90" s="69">
        <v>0</v>
      </c>
      <c r="O90" s="69">
        <v>1</v>
      </c>
      <c r="P90" s="82">
        <v>0</v>
      </c>
      <c r="Q90" s="85">
        <v>452.7</v>
      </c>
      <c r="R90" s="86">
        <v>329.3</v>
      </c>
      <c r="S90" s="85">
        <v>329.3</v>
      </c>
      <c r="T90" s="85">
        <v>324.3</v>
      </c>
      <c r="U90" s="85">
        <v>272.39999999999998</v>
      </c>
      <c r="V90" s="85">
        <v>266.39999999999998</v>
      </c>
      <c r="W90" s="85">
        <v>310</v>
      </c>
      <c r="X90" s="73">
        <v>576.4</v>
      </c>
      <c r="Y90" s="74">
        <v>1</v>
      </c>
      <c r="Z90" s="73">
        <v>577.4</v>
      </c>
      <c r="AA90" s="75">
        <v>116</v>
      </c>
      <c r="AB90" s="73">
        <v>461.4</v>
      </c>
      <c r="AC90" s="106">
        <v>0</v>
      </c>
      <c r="AD90" s="76">
        <v>821</v>
      </c>
      <c r="AE90" s="76">
        <v>53</v>
      </c>
      <c r="AF90" s="76">
        <f t="shared" si="21"/>
        <v>874</v>
      </c>
      <c r="AG90" s="76">
        <v>7764</v>
      </c>
      <c r="AH90" s="76">
        <v>106</v>
      </c>
      <c r="AI90" s="76">
        <v>5</v>
      </c>
      <c r="AJ90" s="76">
        <v>7875</v>
      </c>
      <c r="AK90" s="77">
        <v>1</v>
      </c>
      <c r="AL90" s="76"/>
      <c r="AM90" s="77"/>
      <c r="AO90" s="1" t="s">
        <v>178</v>
      </c>
      <c r="AP90" s="1">
        <v>5007</v>
      </c>
      <c r="AQ90" s="84">
        <v>37117.800000000003</v>
      </c>
      <c r="AR90" s="79">
        <f t="shared" si="18"/>
        <v>2</v>
      </c>
      <c r="AS90" s="80">
        <f t="shared" si="23"/>
        <v>1801.92</v>
      </c>
      <c r="AT90" s="80">
        <f t="shared" si="24"/>
        <v>1801.92</v>
      </c>
      <c r="AU90" s="77">
        <f t="shared" si="19"/>
        <v>150.16</v>
      </c>
    </row>
    <row r="91" spans="1:47" ht="13.9" customHeight="1" x14ac:dyDescent="0.2">
      <c r="A91" s="119">
        <f t="shared" si="22"/>
        <v>79</v>
      </c>
      <c r="B91" s="82" t="s">
        <v>60</v>
      </c>
      <c r="C91" s="65" t="s">
        <v>305</v>
      </c>
      <c r="D91" s="66" t="s">
        <v>306</v>
      </c>
      <c r="E91" s="67" t="s">
        <v>307</v>
      </c>
      <c r="F91" s="68">
        <v>1975</v>
      </c>
      <c r="G91" s="69">
        <v>9</v>
      </c>
      <c r="H91" s="70">
        <v>15848</v>
      </c>
      <c r="I91" s="70">
        <v>14176.9</v>
      </c>
      <c r="J91" s="68">
        <v>9591.2999999999993</v>
      </c>
      <c r="K91" s="83">
        <v>287</v>
      </c>
      <c r="L91" s="69">
        <v>8</v>
      </c>
      <c r="M91" s="69">
        <v>8</v>
      </c>
      <c r="N91" s="69">
        <v>0</v>
      </c>
      <c r="O91" s="69">
        <v>8</v>
      </c>
      <c r="P91" s="82">
        <v>0</v>
      </c>
      <c r="Q91" s="85">
        <v>2073</v>
      </c>
      <c r="R91" s="86">
        <v>0</v>
      </c>
      <c r="S91" s="85">
        <v>0</v>
      </c>
      <c r="T91" s="85">
        <v>1639.8</v>
      </c>
      <c r="U91" s="85">
        <v>1321.6</v>
      </c>
      <c r="V91" s="85">
        <v>0</v>
      </c>
      <c r="W91" s="85">
        <v>1812.8</v>
      </c>
      <c r="X91" s="76">
        <v>1812.8</v>
      </c>
      <c r="Y91" s="74">
        <v>24</v>
      </c>
      <c r="Z91" s="73">
        <v>1836.8</v>
      </c>
      <c r="AA91" s="198">
        <v>74</v>
      </c>
      <c r="AB91" s="73">
        <v>1762.8</v>
      </c>
      <c r="AC91" s="76">
        <v>942</v>
      </c>
      <c r="AD91" s="76">
        <v>1399</v>
      </c>
      <c r="AE91" s="76">
        <v>290</v>
      </c>
      <c r="AF91" s="76">
        <f t="shared" si="21"/>
        <v>2631</v>
      </c>
      <c r="AG91" s="76">
        <v>12226</v>
      </c>
      <c r="AH91" s="76">
        <v>0</v>
      </c>
      <c r="AI91" s="76">
        <v>0</v>
      </c>
      <c r="AJ91" s="76">
        <v>12226</v>
      </c>
      <c r="AK91" s="77"/>
      <c r="AL91" s="76">
        <v>1</v>
      </c>
      <c r="AM91" s="77"/>
      <c r="AP91" s="3">
        <v>5007</v>
      </c>
      <c r="AQ91" s="84">
        <v>37117.800000000003</v>
      </c>
      <c r="AR91" s="79">
        <f t="shared" si="18"/>
        <v>8</v>
      </c>
      <c r="AS91" s="80">
        <f t="shared" si="23"/>
        <v>7207.68</v>
      </c>
      <c r="AT91" s="80">
        <f t="shared" si="24"/>
        <v>7207.68</v>
      </c>
      <c r="AU91" s="77">
        <f t="shared" si="19"/>
        <v>600.64</v>
      </c>
    </row>
    <row r="92" spans="1:47" ht="13.9" customHeight="1" x14ac:dyDescent="0.2">
      <c r="A92" s="199">
        <f t="shared" si="22"/>
        <v>80</v>
      </c>
      <c r="B92" s="91" t="s">
        <v>60</v>
      </c>
      <c r="C92" s="200" t="s">
        <v>308</v>
      </c>
      <c r="D92" s="89" t="s">
        <v>309</v>
      </c>
      <c r="E92" s="90" t="s">
        <v>310</v>
      </c>
      <c r="F92" s="93">
        <v>2010</v>
      </c>
      <c r="G92" s="201">
        <v>10</v>
      </c>
      <c r="H92" s="202">
        <f>5552.9+2645.7</f>
        <v>8198.5999999999985</v>
      </c>
      <c r="I92" s="202">
        <f>5156.9+2488.4</f>
        <v>7645.2999999999993</v>
      </c>
      <c r="J92" s="93">
        <f>2715.9+1258.2</f>
        <v>3974.1000000000004</v>
      </c>
      <c r="K92" s="203">
        <v>108</v>
      </c>
      <c r="L92" s="201">
        <v>3</v>
      </c>
      <c r="M92" s="201">
        <v>3</v>
      </c>
      <c r="N92" s="201">
        <v>0</v>
      </c>
      <c r="O92" s="201">
        <v>3</v>
      </c>
      <c r="P92" s="91">
        <v>0</v>
      </c>
      <c r="Q92" s="204">
        <f>943+431</f>
        <v>1374</v>
      </c>
      <c r="R92" s="204">
        <v>1212.7</v>
      </c>
      <c r="S92" s="204">
        <f>821.7+391</f>
        <v>1212.7</v>
      </c>
      <c r="T92" s="204">
        <f>821.7+27.5+391</f>
        <v>1240.2</v>
      </c>
      <c r="U92" s="204">
        <f>353.5+128.7</f>
        <v>482.2</v>
      </c>
      <c r="V92" s="204">
        <f>493.5+136.5</f>
        <v>630</v>
      </c>
      <c r="W92" s="204">
        <f>432.2+168.8</f>
        <v>601</v>
      </c>
      <c r="X92" s="205">
        <v>1231</v>
      </c>
      <c r="Y92" s="206">
        <v>3.3</v>
      </c>
      <c r="Z92" s="207">
        <f>Y92+X92</f>
        <v>1234.3</v>
      </c>
      <c r="AA92" s="205">
        <v>0</v>
      </c>
      <c r="AB92" s="208">
        <f>Z92-AA92</f>
        <v>1234.3</v>
      </c>
      <c r="AC92" s="209">
        <f>1180+110+388</f>
        <v>1678</v>
      </c>
      <c r="AD92" s="209">
        <v>833</v>
      </c>
      <c r="AE92" s="209">
        <v>152.5</v>
      </c>
      <c r="AF92" s="209">
        <f t="shared" si="21"/>
        <v>2663.5</v>
      </c>
      <c r="AG92" s="209">
        <f>1410+110</f>
        <v>1520</v>
      </c>
      <c r="AH92" s="209">
        <f>171+435</f>
        <v>606</v>
      </c>
      <c r="AI92" s="209">
        <v>0</v>
      </c>
      <c r="AJ92" s="209">
        <f>SUM(AG92:AI92)</f>
        <v>2126</v>
      </c>
      <c r="AK92" s="209"/>
      <c r="AL92" s="209"/>
      <c r="AM92" s="209"/>
      <c r="AN92" s="210"/>
      <c r="AO92" s="210"/>
      <c r="AP92" s="211"/>
      <c r="AQ92" s="212"/>
      <c r="AR92" s="79">
        <f t="shared" si="18"/>
        <v>3</v>
      </c>
      <c r="AS92" s="80">
        <f t="shared" si="23"/>
        <v>2702.88</v>
      </c>
      <c r="AT92" s="80">
        <f t="shared" si="24"/>
        <v>2702.88</v>
      </c>
      <c r="AU92" s="77">
        <f t="shared" si="19"/>
        <v>225.24</v>
      </c>
    </row>
    <row r="93" spans="1:47" ht="13.9" customHeight="1" x14ac:dyDescent="0.2">
      <c r="A93" s="119">
        <f t="shared" si="22"/>
        <v>81</v>
      </c>
      <c r="B93" s="82" t="s">
        <v>60</v>
      </c>
      <c r="C93" s="65" t="s">
        <v>311</v>
      </c>
      <c r="D93" s="66" t="s">
        <v>312</v>
      </c>
      <c r="E93" s="67" t="s">
        <v>313</v>
      </c>
      <c r="F93" s="68">
        <v>1976</v>
      </c>
      <c r="G93" s="69">
        <v>14</v>
      </c>
      <c r="H93" s="70">
        <v>5032.8999999999996</v>
      </c>
      <c r="I93" s="72">
        <v>4228</v>
      </c>
      <c r="J93" s="68">
        <v>2647.5</v>
      </c>
      <c r="K93" s="83">
        <v>98</v>
      </c>
      <c r="L93" s="69">
        <v>1</v>
      </c>
      <c r="M93" s="69">
        <v>2</v>
      </c>
      <c r="N93" s="69">
        <v>0</v>
      </c>
      <c r="O93" s="69">
        <v>1</v>
      </c>
      <c r="P93" s="82">
        <v>0</v>
      </c>
      <c r="Q93" s="85">
        <v>457.3</v>
      </c>
      <c r="R93" s="86">
        <v>331.1</v>
      </c>
      <c r="S93" s="85">
        <v>331.1</v>
      </c>
      <c r="T93" s="85">
        <v>331</v>
      </c>
      <c r="U93" s="85">
        <v>242.7</v>
      </c>
      <c r="V93" s="85">
        <v>274.3</v>
      </c>
      <c r="W93" s="85">
        <v>265.39999999999998</v>
      </c>
      <c r="X93" s="73">
        <v>539.70000000000005</v>
      </c>
      <c r="Y93" s="74">
        <v>2.9</v>
      </c>
      <c r="Z93" s="73">
        <v>542.6</v>
      </c>
      <c r="AA93" s="75">
        <v>98</v>
      </c>
      <c r="AB93" s="73">
        <v>444.6</v>
      </c>
      <c r="AC93" s="76">
        <v>1353</v>
      </c>
      <c r="AD93" s="76">
        <f>605+117</f>
        <v>722</v>
      </c>
      <c r="AE93" s="76">
        <v>75</v>
      </c>
      <c r="AF93" s="76">
        <f t="shared" si="21"/>
        <v>2150</v>
      </c>
      <c r="AG93" s="76">
        <v>2592</v>
      </c>
      <c r="AH93" s="76">
        <v>0</v>
      </c>
      <c r="AI93" s="76">
        <v>0</v>
      </c>
      <c r="AJ93" s="76">
        <v>8929</v>
      </c>
      <c r="AK93" s="77">
        <v>1</v>
      </c>
      <c r="AL93" s="76">
        <v>1</v>
      </c>
      <c r="AM93" s="77"/>
      <c r="AP93" s="3"/>
      <c r="AR93" s="79">
        <f t="shared" si="18"/>
        <v>2</v>
      </c>
      <c r="AS93" s="80">
        <f t="shared" si="23"/>
        <v>1801.92</v>
      </c>
      <c r="AT93" s="80">
        <f t="shared" si="24"/>
        <v>1801.92</v>
      </c>
      <c r="AU93" s="77">
        <f t="shared" si="19"/>
        <v>150.16</v>
      </c>
    </row>
    <row r="94" spans="1:47" ht="13.9" customHeight="1" x14ac:dyDescent="0.2">
      <c r="A94" s="119">
        <f t="shared" si="22"/>
        <v>82</v>
      </c>
      <c r="B94" s="82" t="s">
        <v>60</v>
      </c>
      <c r="C94" s="65" t="s">
        <v>314</v>
      </c>
      <c r="D94" s="66" t="s">
        <v>315</v>
      </c>
      <c r="E94" s="67" t="s">
        <v>316</v>
      </c>
      <c r="F94" s="68">
        <v>1976</v>
      </c>
      <c r="G94" s="69">
        <v>14</v>
      </c>
      <c r="H94" s="70">
        <v>4835.3999999999996</v>
      </c>
      <c r="I94" s="72">
        <v>3356.8</v>
      </c>
      <c r="J94" s="68">
        <v>2093.8000000000002</v>
      </c>
      <c r="K94" s="83">
        <v>77</v>
      </c>
      <c r="L94" s="69">
        <v>1</v>
      </c>
      <c r="M94" s="69">
        <v>2</v>
      </c>
      <c r="N94" s="69">
        <v>0</v>
      </c>
      <c r="O94" s="69">
        <v>1</v>
      </c>
      <c r="P94" s="82">
        <v>0</v>
      </c>
      <c r="Q94" s="85">
        <v>456.7</v>
      </c>
      <c r="R94" s="86">
        <v>0</v>
      </c>
      <c r="S94" s="86">
        <v>0</v>
      </c>
      <c r="T94" s="85">
        <v>310.8</v>
      </c>
      <c r="U94" s="85">
        <v>245.4</v>
      </c>
      <c r="V94" s="85">
        <v>231.7</v>
      </c>
      <c r="W94" s="85">
        <v>268.39999999999998</v>
      </c>
      <c r="X94" s="73">
        <v>500.1</v>
      </c>
      <c r="Y94" s="74">
        <v>3.3</v>
      </c>
      <c r="Z94" s="73">
        <v>503.4</v>
      </c>
      <c r="AA94" s="75">
        <v>63</v>
      </c>
      <c r="AB94" s="73">
        <v>440.4</v>
      </c>
      <c r="AC94" s="76">
        <v>797</v>
      </c>
      <c r="AD94" s="76">
        <v>428</v>
      </c>
      <c r="AE94" s="76">
        <v>120</v>
      </c>
      <c r="AF94" s="76">
        <f t="shared" si="21"/>
        <v>1345</v>
      </c>
      <c r="AG94" s="76">
        <v>2328</v>
      </c>
      <c r="AH94" s="76">
        <v>0</v>
      </c>
      <c r="AI94" s="76">
        <v>8</v>
      </c>
      <c r="AJ94" s="76">
        <v>2336</v>
      </c>
      <c r="AK94" s="77">
        <v>1</v>
      </c>
      <c r="AL94" s="76">
        <v>1</v>
      </c>
      <c r="AM94" s="77"/>
      <c r="AR94" s="79">
        <f t="shared" si="18"/>
        <v>2</v>
      </c>
      <c r="AS94" s="80">
        <f t="shared" si="23"/>
        <v>1801.92</v>
      </c>
      <c r="AT94" s="80">
        <f t="shared" si="24"/>
        <v>1801.92</v>
      </c>
      <c r="AU94" s="77">
        <f t="shared" si="19"/>
        <v>150.16</v>
      </c>
    </row>
    <row r="95" spans="1:47" ht="13.9" customHeight="1" x14ac:dyDescent="0.2">
      <c r="A95" s="119">
        <f t="shared" si="22"/>
        <v>83</v>
      </c>
      <c r="B95" s="82" t="s">
        <v>60</v>
      </c>
      <c r="C95" s="65" t="s">
        <v>317</v>
      </c>
      <c r="D95" s="66" t="s">
        <v>318</v>
      </c>
      <c r="E95" s="67" t="s">
        <v>319</v>
      </c>
      <c r="F95" s="68">
        <v>1975</v>
      </c>
      <c r="G95" s="69">
        <v>14</v>
      </c>
      <c r="H95" s="70">
        <v>4965.5</v>
      </c>
      <c r="I95" s="70">
        <v>4097.8</v>
      </c>
      <c r="J95" s="68">
        <v>2533.4</v>
      </c>
      <c r="K95" s="83">
        <v>95</v>
      </c>
      <c r="L95" s="69">
        <v>1</v>
      </c>
      <c r="M95" s="69">
        <v>2</v>
      </c>
      <c r="N95" s="69">
        <v>0</v>
      </c>
      <c r="O95" s="69">
        <v>1</v>
      </c>
      <c r="P95" s="82">
        <v>0</v>
      </c>
      <c r="Q95" s="85">
        <v>423.6</v>
      </c>
      <c r="R95" s="86">
        <v>0</v>
      </c>
      <c r="S95" s="86">
        <v>0</v>
      </c>
      <c r="T95" s="85">
        <v>330.9</v>
      </c>
      <c r="U95" s="85">
        <v>175.1</v>
      </c>
      <c r="V95" s="85">
        <v>265.7</v>
      </c>
      <c r="W95" s="85">
        <v>246.9</v>
      </c>
      <c r="X95" s="73">
        <v>512.6</v>
      </c>
      <c r="Y95" s="74">
        <v>1.5</v>
      </c>
      <c r="Z95" s="73">
        <v>514.1</v>
      </c>
      <c r="AA95" s="73">
        <v>265.7</v>
      </c>
      <c r="AB95" s="73">
        <v>248.4</v>
      </c>
      <c r="AC95" s="76">
        <v>611</v>
      </c>
      <c r="AD95" s="76">
        <v>310</v>
      </c>
      <c r="AE95" s="76">
        <v>74</v>
      </c>
      <c r="AF95" s="76">
        <f t="shared" si="21"/>
        <v>995</v>
      </c>
      <c r="AG95" s="76">
        <v>2175</v>
      </c>
      <c r="AH95" s="76">
        <v>0</v>
      </c>
      <c r="AI95" s="76">
        <v>0</v>
      </c>
      <c r="AJ95" s="76">
        <v>2175</v>
      </c>
      <c r="AK95" s="77">
        <v>1</v>
      </c>
      <c r="AL95" s="76">
        <v>1</v>
      </c>
      <c r="AM95" s="77"/>
      <c r="AR95" s="79">
        <f t="shared" si="18"/>
        <v>2</v>
      </c>
      <c r="AS95" s="80">
        <f t="shared" si="23"/>
        <v>1801.92</v>
      </c>
      <c r="AT95" s="80">
        <f t="shared" si="24"/>
        <v>1801.92</v>
      </c>
      <c r="AU95" s="77">
        <f t="shared" si="19"/>
        <v>150.16</v>
      </c>
    </row>
    <row r="96" spans="1:47" ht="14.45" customHeight="1" x14ac:dyDescent="0.2">
      <c r="A96" s="119">
        <f t="shared" si="22"/>
        <v>84</v>
      </c>
      <c r="B96" s="82" t="s">
        <v>60</v>
      </c>
      <c r="C96" s="65" t="s">
        <v>320</v>
      </c>
      <c r="D96" s="66" t="s">
        <v>321</v>
      </c>
      <c r="E96" s="67" t="s">
        <v>322</v>
      </c>
      <c r="F96" s="68">
        <v>1977</v>
      </c>
      <c r="G96" s="69">
        <v>9</v>
      </c>
      <c r="H96" s="70">
        <v>9320.2000000000007</v>
      </c>
      <c r="I96" s="72">
        <v>7870.3</v>
      </c>
      <c r="J96" s="68">
        <v>4568.7</v>
      </c>
      <c r="K96" s="83">
        <v>144</v>
      </c>
      <c r="L96" s="69">
        <v>4</v>
      </c>
      <c r="M96" s="69">
        <v>4</v>
      </c>
      <c r="N96" s="69">
        <v>0</v>
      </c>
      <c r="O96" s="69">
        <v>4</v>
      </c>
      <c r="P96" s="82">
        <v>0</v>
      </c>
      <c r="Q96" s="85">
        <v>1256.9000000000001</v>
      </c>
      <c r="R96" s="85">
        <v>0</v>
      </c>
      <c r="S96" s="85">
        <v>0</v>
      </c>
      <c r="T96" s="85">
        <v>961.6</v>
      </c>
      <c r="U96" s="85">
        <v>1123.5999999999999</v>
      </c>
      <c r="V96" s="85">
        <v>0</v>
      </c>
      <c r="W96" s="85">
        <v>1400.6</v>
      </c>
      <c r="X96" s="73">
        <v>1400.6</v>
      </c>
      <c r="Y96" s="74">
        <v>11.2</v>
      </c>
      <c r="Z96" s="73">
        <v>1411.8</v>
      </c>
      <c r="AA96" s="73">
        <v>74.900000000000006</v>
      </c>
      <c r="AB96" s="73">
        <v>1336.9</v>
      </c>
      <c r="AC96" s="76">
        <v>1450</v>
      </c>
      <c r="AD96" s="76">
        <v>503</v>
      </c>
      <c r="AE96" s="76">
        <v>223</v>
      </c>
      <c r="AF96" s="76">
        <f t="shared" si="21"/>
        <v>2176</v>
      </c>
      <c r="AG96" s="76">
        <v>4469</v>
      </c>
      <c r="AH96" s="76">
        <v>179</v>
      </c>
      <c r="AI96" s="76">
        <v>30</v>
      </c>
      <c r="AJ96" s="76">
        <v>4678</v>
      </c>
      <c r="AK96" s="77"/>
      <c r="AL96" s="76">
        <v>1</v>
      </c>
      <c r="AM96" s="77"/>
      <c r="AR96" s="79">
        <f t="shared" si="18"/>
        <v>4</v>
      </c>
      <c r="AS96" s="80">
        <f t="shared" si="23"/>
        <v>3603.84</v>
      </c>
      <c r="AT96" s="80">
        <f t="shared" si="24"/>
        <v>3603.84</v>
      </c>
      <c r="AU96" s="77">
        <f t="shared" si="19"/>
        <v>300.32</v>
      </c>
    </row>
    <row r="97" spans="1:73" ht="15" customHeight="1" x14ac:dyDescent="0.2">
      <c r="A97" s="119">
        <f t="shared" si="22"/>
        <v>85</v>
      </c>
      <c r="B97" s="82" t="s">
        <v>60</v>
      </c>
      <c r="C97" s="65" t="s">
        <v>323</v>
      </c>
      <c r="D97" s="66" t="s">
        <v>324</v>
      </c>
      <c r="E97" s="67" t="s">
        <v>325</v>
      </c>
      <c r="F97" s="68">
        <v>1979</v>
      </c>
      <c r="G97" s="69">
        <v>9</v>
      </c>
      <c r="H97" s="70">
        <v>16958.7</v>
      </c>
      <c r="I97" s="70">
        <v>14243.4</v>
      </c>
      <c r="J97" s="68">
        <v>8318.9</v>
      </c>
      <c r="K97" s="83">
        <v>252</v>
      </c>
      <c r="L97" s="69">
        <v>7</v>
      </c>
      <c r="M97" s="69">
        <v>7</v>
      </c>
      <c r="N97" s="69">
        <v>0</v>
      </c>
      <c r="O97" s="69">
        <v>7</v>
      </c>
      <c r="P97" s="82">
        <v>0</v>
      </c>
      <c r="Q97" s="85">
        <v>2233.8000000000002</v>
      </c>
      <c r="R97" s="85">
        <v>0</v>
      </c>
      <c r="S97" s="85">
        <v>0</v>
      </c>
      <c r="T97" s="85">
        <v>1757.2</v>
      </c>
      <c r="U97" s="85">
        <v>2188.6999999999998</v>
      </c>
      <c r="V97" s="85">
        <v>0</v>
      </c>
      <c r="W97" s="85">
        <v>2385.1999999999998</v>
      </c>
      <c r="X97" s="73">
        <v>2385.1999999999998</v>
      </c>
      <c r="Y97" s="74">
        <v>26.9</v>
      </c>
      <c r="Z97" s="73">
        <v>2412.1</v>
      </c>
      <c r="AA97" s="73">
        <v>151.6</v>
      </c>
      <c r="AB97" s="73">
        <v>2260.5</v>
      </c>
      <c r="AC97" s="76">
        <v>1489</v>
      </c>
      <c r="AD97" s="76">
        <v>918</v>
      </c>
      <c r="AE97" s="76">
        <v>333</v>
      </c>
      <c r="AF97" s="76">
        <f t="shared" si="21"/>
        <v>2740</v>
      </c>
      <c r="AG97" s="76">
        <v>12753</v>
      </c>
      <c r="AH97" s="76">
        <v>2424</v>
      </c>
      <c r="AI97" s="76">
        <v>35</v>
      </c>
      <c r="AJ97" s="76">
        <v>15212</v>
      </c>
      <c r="AK97" s="77"/>
      <c r="AL97" s="76">
        <v>1</v>
      </c>
      <c r="AM97" s="77"/>
      <c r="AO97" s="213"/>
      <c r="AP97" s="213"/>
      <c r="AQ97" s="213"/>
      <c r="AR97" s="79">
        <f t="shared" si="18"/>
        <v>7</v>
      </c>
      <c r="AS97" s="80">
        <f t="shared" si="23"/>
        <v>6306.7199999999993</v>
      </c>
      <c r="AT97" s="80">
        <f t="shared" si="24"/>
        <v>6306.7199999999993</v>
      </c>
      <c r="AU97" s="77">
        <f t="shared" si="19"/>
        <v>525.55999999999995</v>
      </c>
    </row>
    <row r="98" spans="1:73" ht="13.15" customHeight="1" x14ac:dyDescent="0.2">
      <c r="A98" s="119">
        <f t="shared" si="22"/>
        <v>86</v>
      </c>
      <c r="B98" s="82" t="s">
        <v>60</v>
      </c>
      <c r="C98" s="65" t="s">
        <v>326</v>
      </c>
      <c r="D98" s="66" t="s">
        <v>327</v>
      </c>
      <c r="E98" s="67" t="s">
        <v>328</v>
      </c>
      <c r="F98" s="68">
        <v>1978</v>
      </c>
      <c r="G98" s="69">
        <v>5</v>
      </c>
      <c r="H98" s="70">
        <v>14815.9</v>
      </c>
      <c r="I98" s="70">
        <v>12878.2</v>
      </c>
      <c r="J98" s="68">
        <v>8204.2999999999993</v>
      </c>
      <c r="K98" s="83">
        <v>281</v>
      </c>
      <c r="L98" s="69">
        <v>19</v>
      </c>
      <c r="M98" s="69">
        <v>0</v>
      </c>
      <c r="N98" s="69">
        <v>0</v>
      </c>
      <c r="O98" s="69">
        <v>19</v>
      </c>
      <c r="P98" s="82">
        <v>0</v>
      </c>
      <c r="Q98" s="85">
        <v>3359.7</v>
      </c>
      <c r="R98" s="85">
        <v>0</v>
      </c>
      <c r="S98" s="85">
        <v>0</v>
      </c>
      <c r="T98" s="85">
        <v>2599.4</v>
      </c>
      <c r="U98" s="85">
        <v>1276.5</v>
      </c>
      <c r="V98" s="85">
        <v>145.80000000000001</v>
      </c>
      <c r="W98" s="85">
        <v>1566.8</v>
      </c>
      <c r="X98" s="73">
        <v>1712.6</v>
      </c>
      <c r="Y98" s="74">
        <v>29.5</v>
      </c>
      <c r="Z98" s="73">
        <v>1742.1</v>
      </c>
      <c r="AA98" s="75">
        <v>96</v>
      </c>
      <c r="AB98" s="73">
        <v>1646.1</v>
      </c>
      <c r="AC98" s="76">
        <v>1960</v>
      </c>
      <c r="AD98" s="76">
        <v>4452.3999999999996</v>
      </c>
      <c r="AE98" s="76">
        <v>366</v>
      </c>
      <c r="AF98" s="76">
        <f t="shared" si="21"/>
        <v>6778.4</v>
      </c>
      <c r="AG98" s="76">
        <v>12366</v>
      </c>
      <c r="AH98" s="76">
        <v>8</v>
      </c>
      <c r="AI98" s="76">
        <v>115</v>
      </c>
      <c r="AJ98" s="76">
        <v>12489</v>
      </c>
      <c r="AK98" s="77"/>
      <c r="AL98" s="76">
        <v>1</v>
      </c>
      <c r="AM98" s="77"/>
      <c r="AO98" s="214"/>
      <c r="AP98" s="214"/>
      <c r="AQ98" s="214"/>
      <c r="AR98" s="79">
        <f t="shared" si="18"/>
        <v>0</v>
      </c>
      <c r="AS98" s="80">
        <f>60*AR98*12</f>
        <v>0</v>
      </c>
      <c r="AT98" s="80">
        <f>SUM(AR98*60*12)</f>
        <v>0</v>
      </c>
      <c r="AU98" s="77">
        <f t="shared" si="19"/>
        <v>0</v>
      </c>
    </row>
    <row r="99" spans="1:73" ht="14.45" customHeight="1" x14ac:dyDescent="0.2">
      <c r="A99" s="119">
        <f t="shared" si="22"/>
        <v>87</v>
      </c>
      <c r="B99" s="82" t="s">
        <v>60</v>
      </c>
      <c r="C99" s="65" t="s">
        <v>329</v>
      </c>
      <c r="D99" s="66" t="s">
        <v>330</v>
      </c>
      <c r="E99" s="67" t="s">
        <v>331</v>
      </c>
      <c r="F99" s="68">
        <v>1978</v>
      </c>
      <c r="G99" s="69">
        <v>5</v>
      </c>
      <c r="H99" s="70">
        <v>14740.5</v>
      </c>
      <c r="I99" s="70">
        <v>12905.1</v>
      </c>
      <c r="J99" s="68">
        <v>8168.8</v>
      </c>
      <c r="K99" s="83">
        <v>281</v>
      </c>
      <c r="L99" s="69">
        <v>19</v>
      </c>
      <c r="M99" s="69">
        <v>0</v>
      </c>
      <c r="N99" s="69">
        <v>0</v>
      </c>
      <c r="O99" s="69">
        <v>19</v>
      </c>
      <c r="P99" s="82">
        <v>0</v>
      </c>
      <c r="Q99" s="85">
        <v>3361</v>
      </c>
      <c r="R99" s="85">
        <v>0</v>
      </c>
      <c r="S99" s="85">
        <v>0</v>
      </c>
      <c r="T99" s="85">
        <v>2606.1</v>
      </c>
      <c r="U99" s="85">
        <v>1235.0999999999999</v>
      </c>
      <c r="V99" s="85">
        <v>143.6</v>
      </c>
      <c r="W99" s="85">
        <v>1528.4</v>
      </c>
      <c r="X99" s="73">
        <v>1672</v>
      </c>
      <c r="Y99" s="74">
        <v>27.1</v>
      </c>
      <c r="Z99" s="73">
        <v>1699.1</v>
      </c>
      <c r="AA99" s="75">
        <v>96</v>
      </c>
      <c r="AB99" s="73">
        <v>1603.1</v>
      </c>
      <c r="AC99" s="76">
        <v>2117</v>
      </c>
      <c r="AD99" s="76">
        <v>2176.6999999999998</v>
      </c>
      <c r="AE99" s="76">
        <v>466</v>
      </c>
      <c r="AF99" s="76">
        <f t="shared" si="21"/>
        <v>4759.7</v>
      </c>
      <c r="AG99" s="76">
        <v>13837</v>
      </c>
      <c r="AH99" s="76">
        <v>163</v>
      </c>
      <c r="AI99" s="76">
        <v>100</v>
      </c>
      <c r="AJ99" s="76">
        <v>14100</v>
      </c>
      <c r="AK99" s="77"/>
      <c r="AL99" s="76">
        <v>1</v>
      </c>
      <c r="AM99" s="77"/>
      <c r="AO99" s="214"/>
      <c r="AP99" s="214"/>
      <c r="AQ99" s="214"/>
      <c r="AR99" s="79">
        <f t="shared" si="18"/>
        <v>0</v>
      </c>
      <c r="AS99" s="80">
        <f>60*AR99*12</f>
        <v>0</v>
      </c>
      <c r="AT99" s="80">
        <f>SUM(AR99*60*12)</f>
        <v>0</v>
      </c>
      <c r="AU99" s="77">
        <f t="shared" si="19"/>
        <v>0</v>
      </c>
    </row>
    <row r="100" spans="1:73" ht="14.45" customHeight="1" x14ac:dyDescent="0.2">
      <c r="A100" s="119">
        <f t="shared" si="22"/>
        <v>88</v>
      </c>
      <c r="B100" s="82" t="s">
        <v>60</v>
      </c>
      <c r="C100" s="65" t="s">
        <v>332</v>
      </c>
      <c r="D100" s="66" t="s">
        <v>333</v>
      </c>
      <c r="E100" s="67" t="s">
        <v>334</v>
      </c>
      <c r="F100" s="68">
        <v>1977</v>
      </c>
      <c r="G100" s="69">
        <v>9</v>
      </c>
      <c r="H100" s="70">
        <v>29122.9</v>
      </c>
      <c r="I100" s="70">
        <v>24529.200000000001</v>
      </c>
      <c r="J100" s="94">
        <v>14624.9</v>
      </c>
      <c r="K100" s="83">
        <v>413</v>
      </c>
      <c r="L100" s="69">
        <v>12</v>
      </c>
      <c r="M100" s="69">
        <v>12</v>
      </c>
      <c r="N100" s="69">
        <v>0</v>
      </c>
      <c r="O100" s="69">
        <v>12</v>
      </c>
      <c r="P100" s="82">
        <v>0</v>
      </c>
      <c r="Q100" s="85">
        <v>3883</v>
      </c>
      <c r="R100" s="85">
        <v>0</v>
      </c>
      <c r="S100" s="85">
        <v>0</v>
      </c>
      <c r="T100" s="85">
        <v>2935.7</v>
      </c>
      <c r="U100" s="85">
        <v>3551.2</v>
      </c>
      <c r="V100" s="85">
        <v>0</v>
      </c>
      <c r="W100" s="85">
        <v>4545.5</v>
      </c>
      <c r="X100" s="73">
        <v>4545.5</v>
      </c>
      <c r="Y100" s="74">
        <v>43.4</v>
      </c>
      <c r="Z100" s="73">
        <v>4588.8999999999996</v>
      </c>
      <c r="AA100" s="73">
        <v>232.5</v>
      </c>
      <c r="AB100" s="73">
        <v>4356.3999999999996</v>
      </c>
      <c r="AC100" s="76">
        <v>2249</v>
      </c>
      <c r="AD100" s="76">
        <v>1233</v>
      </c>
      <c r="AE100" s="76">
        <v>629</v>
      </c>
      <c r="AF100" s="76">
        <f t="shared" si="21"/>
        <v>4111</v>
      </c>
      <c r="AG100" s="76">
        <v>12488</v>
      </c>
      <c r="AH100" s="76">
        <v>567</v>
      </c>
      <c r="AI100" s="76">
        <v>90</v>
      </c>
      <c r="AJ100" s="76">
        <v>13145</v>
      </c>
      <c r="AK100" s="77"/>
      <c r="AL100" s="76">
        <v>1</v>
      </c>
      <c r="AM100" s="77"/>
      <c r="AO100" s="214"/>
      <c r="AP100" s="214"/>
      <c r="AQ100" s="214"/>
      <c r="AR100" s="79">
        <f t="shared" si="18"/>
        <v>12</v>
      </c>
      <c r="AS100" s="80">
        <f>SUM(AR100*75.08*12)</f>
        <v>10811.52</v>
      </c>
      <c r="AT100" s="80">
        <f>SUM(AR100*75.08*12)</f>
        <v>10811.52</v>
      </c>
      <c r="AU100" s="77">
        <f t="shared" si="19"/>
        <v>900.96</v>
      </c>
    </row>
    <row r="101" spans="1:73" ht="12" customHeight="1" x14ac:dyDescent="0.2">
      <c r="A101" s="119">
        <f t="shared" si="22"/>
        <v>89</v>
      </c>
      <c r="B101" s="82" t="s">
        <v>60</v>
      </c>
      <c r="C101" s="65" t="s">
        <v>335</v>
      </c>
      <c r="D101" s="66" t="s">
        <v>336</v>
      </c>
      <c r="E101" s="67" t="s">
        <v>337</v>
      </c>
      <c r="F101" s="68">
        <v>1979</v>
      </c>
      <c r="G101" s="69">
        <v>5</v>
      </c>
      <c r="H101" s="70">
        <v>15631.8</v>
      </c>
      <c r="I101" s="72">
        <v>13622.3</v>
      </c>
      <c r="J101" s="68">
        <v>8832.7999999999993</v>
      </c>
      <c r="K101" s="83">
        <v>278</v>
      </c>
      <c r="L101" s="69">
        <v>20</v>
      </c>
      <c r="M101" s="69">
        <v>0</v>
      </c>
      <c r="N101" s="69">
        <v>0</v>
      </c>
      <c r="O101" s="69">
        <v>20</v>
      </c>
      <c r="P101" s="82">
        <v>0</v>
      </c>
      <c r="Q101" s="85">
        <v>3442.4</v>
      </c>
      <c r="R101" s="85">
        <v>0</v>
      </c>
      <c r="S101" s="85">
        <v>0</v>
      </c>
      <c r="T101" s="85">
        <v>2771.7</v>
      </c>
      <c r="U101" s="85">
        <v>1396.5</v>
      </c>
      <c r="V101" s="85">
        <v>143.5</v>
      </c>
      <c r="W101" s="85">
        <v>1636.5</v>
      </c>
      <c r="X101" s="73">
        <v>1780</v>
      </c>
      <c r="Y101" s="74">
        <v>30</v>
      </c>
      <c r="Z101" s="73">
        <v>1810</v>
      </c>
      <c r="AA101" s="75">
        <v>84</v>
      </c>
      <c r="AB101" s="73">
        <v>1726</v>
      </c>
      <c r="AC101" s="76">
        <v>4609</v>
      </c>
      <c r="AD101" s="76">
        <v>805</v>
      </c>
      <c r="AE101" s="76">
        <v>568</v>
      </c>
      <c r="AF101" s="76">
        <f t="shared" si="21"/>
        <v>5982</v>
      </c>
      <c r="AG101" s="76">
        <v>15068</v>
      </c>
      <c r="AH101" s="76">
        <v>342</v>
      </c>
      <c r="AI101" s="76">
        <v>50</v>
      </c>
      <c r="AJ101" s="76">
        <v>15460</v>
      </c>
      <c r="AK101" s="77"/>
      <c r="AL101" s="76">
        <v>1</v>
      </c>
      <c r="AM101" s="77"/>
      <c r="AO101" s="214"/>
      <c r="AP101" s="214"/>
      <c r="AQ101" s="214"/>
      <c r="AR101" s="79">
        <f t="shared" si="18"/>
        <v>0</v>
      </c>
      <c r="AS101" s="80">
        <f>60*AR101*12</f>
        <v>0</v>
      </c>
      <c r="AT101" s="80">
        <f>SUM(AR101*60*12)</f>
        <v>0</v>
      </c>
      <c r="AU101" s="77">
        <f t="shared" si="19"/>
        <v>0</v>
      </c>
    </row>
    <row r="102" spans="1:73" ht="14.45" customHeight="1" x14ac:dyDescent="0.2">
      <c r="A102" s="119">
        <f t="shared" si="22"/>
        <v>90</v>
      </c>
      <c r="B102" s="82" t="s">
        <v>60</v>
      </c>
      <c r="C102" s="65" t="s">
        <v>338</v>
      </c>
      <c r="D102" s="66" t="s">
        <v>339</v>
      </c>
      <c r="E102" s="67" t="s">
        <v>340</v>
      </c>
      <c r="F102" s="68">
        <v>1977</v>
      </c>
      <c r="G102" s="69">
        <v>5</v>
      </c>
      <c r="H102" s="70">
        <v>10630.6</v>
      </c>
      <c r="I102" s="72">
        <v>9360.2000000000007</v>
      </c>
      <c r="J102" s="68">
        <v>5935.6</v>
      </c>
      <c r="K102" s="83">
        <v>203</v>
      </c>
      <c r="L102" s="69">
        <v>14</v>
      </c>
      <c r="M102" s="69">
        <v>0</v>
      </c>
      <c r="N102" s="69">
        <v>0</v>
      </c>
      <c r="O102" s="69">
        <v>14</v>
      </c>
      <c r="P102" s="82">
        <v>0</v>
      </c>
      <c r="Q102" s="85">
        <v>2354</v>
      </c>
      <c r="R102" s="85">
        <v>0</v>
      </c>
      <c r="S102" s="85">
        <v>0</v>
      </c>
      <c r="T102" s="85">
        <v>1914.4</v>
      </c>
      <c r="U102" s="85">
        <v>860.7</v>
      </c>
      <c r="V102" s="85">
        <v>73.099999999999994</v>
      </c>
      <c r="W102" s="85">
        <v>1026.2</v>
      </c>
      <c r="X102" s="73">
        <v>1099.3</v>
      </c>
      <c r="Y102" s="74">
        <v>20</v>
      </c>
      <c r="Z102" s="73">
        <v>1119.3</v>
      </c>
      <c r="AA102" s="75">
        <v>48</v>
      </c>
      <c r="AB102" s="73">
        <v>1071.3</v>
      </c>
      <c r="AC102" s="76">
        <v>2889</v>
      </c>
      <c r="AD102" s="76">
        <v>662</v>
      </c>
      <c r="AE102" s="76">
        <v>363</v>
      </c>
      <c r="AF102" s="76">
        <f t="shared" si="21"/>
        <v>3914</v>
      </c>
      <c r="AG102" s="76">
        <v>6221</v>
      </c>
      <c r="AH102" s="76">
        <v>250</v>
      </c>
      <c r="AI102" s="76">
        <v>40</v>
      </c>
      <c r="AJ102" s="76">
        <v>6511</v>
      </c>
      <c r="AK102" s="77"/>
      <c r="AL102" s="76">
        <v>1</v>
      </c>
      <c r="AM102" s="77"/>
      <c r="AO102" s="214"/>
      <c r="AP102" s="214"/>
      <c r="AQ102" s="214"/>
      <c r="AR102" s="79">
        <f t="shared" si="18"/>
        <v>0</v>
      </c>
      <c r="AS102" s="80">
        <f>60*AR102*12</f>
        <v>0</v>
      </c>
      <c r="AT102" s="80">
        <f>SUM(AR102*60*12)</f>
        <v>0</v>
      </c>
      <c r="AU102" s="77">
        <f t="shared" si="19"/>
        <v>0</v>
      </c>
    </row>
    <row r="103" spans="1:73" ht="14.45" customHeight="1" x14ac:dyDescent="0.2">
      <c r="A103" s="119">
        <f t="shared" si="22"/>
        <v>91</v>
      </c>
      <c r="B103" s="82" t="s">
        <v>60</v>
      </c>
      <c r="C103" s="65" t="s">
        <v>341</v>
      </c>
      <c r="D103" s="66" t="s">
        <v>342</v>
      </c>
      <c r="E103" s="67" t="s">
        <v>343</v>
      </c>
      <c r="F103" s="68">
        <v>1977</v>
      </c>
      <c r="G103" s="69">
        <v>9</v>
      </c>
      <c r="H103" s="70">
        <v>29256.799999999999</v>
      </c>
      <c r="I103" s="72">
        <v>24617.3</v>
      </c>
      <c r="J103" s="68">
        <v>14704.3</v>
      </c>
      <c r="K103" s="83">
        <v>414</v>
      </c>
      <c r="L103" s="69">
        <v>12</v>
      </c>
      <c r="M103" s="69">
        <v>12</v>
      </c>
      <c r="N103" s="69">
        <v>0</v>
      </c>
      <c r="O103" s="69">
        <v>12</v>
      </c>
      <c r="P103" s="82">
        <v>0</v>
      </c>
      <c r="Q103" s="85">
        <v>3823.7</v>
      </c>
      <c r="R103" s="85">
        <v>0</v>
      </c>
      <c r="S103" s="85">
        <v>0</v>
      </c>
      <c r="T103" s="85">
        <v>3084.6</v>
      </c>
      <c r="U103" s="85">
        <v>3620.2</v>
      </c>
      <c r="V103" s="85">
        <v>0</v>
      </c>
      <c r="W103" s="85">
        <v>3665.6</v>
      </c>
      <c r="X103" s="73">
        <v>3665.6</v>
      </c>
      <c r="Y103" s="74">
        <v>58.8</v>
      </c>
      <c r="Z103" s="73">
        <v>3724.4</v>
      </c>
      <c r="AA103" s="73">
        <v>151.69999999999999</v>
      </c>
      <c r="AB103" s="73">
        <v>3572.7</v>
      </c>
      <c r="AC103" s="76">
        <v>2450</v>
      </c>
      <c r="AD103" s="76">
        <v>1399</v>
      </c>
      <c r="AE103" s="76">
        <v>830</v>
      </c>
      <c r="AF103" s="76">
        <f t="shared" si="21"/>
        <v>4679</v>
      </c>
      <c r="AG103" s="76">
        <v>11668</v>
      </c>
      <c r="AH103" s="76">
        <v>50</v>
      </c>
      <c r="AI103" s="76">
        <v>60</v>
      </c>
      <c r="AJ103" s="76">
        <v>11778</v>
      </c>
      <c r="AK103" s="77"/>
      <c r="AL103" s="76">
        <v>1</v>
      </c>
      <c r="AM103" s="77"/>
      <c r="AO103" s="214"/>
      <c r="AP103" s="214"/>
      <c r="AQ103" s="214"/>
      <c r="AR103" s="79">
        <f t="shared" si="18"/>
        <v>12</v>
      </c>
      <c r="AS103" s="80">
        <f>SUM(AR103*75.08*12)</f>
        <v>10811.52</v>
      </c>
      <c r="AT103" s="80">
        <f>SUM(AR103*75.08*12)</f>
        <v>10811.52</v>
      </c>
      <c r="AU103" s="77">
        <f t="shared" si="19"/>
        <v>900.96</v>
      </c>
    </row>
    <row r="104" spans="1:73" ht="12" customHeight="1" x14ac:dyDescent="0.2">
      <c r="A104" s="215">
        <f t="shared" si="22"/>
        <v>92</v>
      </c>
      <c r="B104" s="216" t="s">
        <v>60</v>
      </c>
      <c r="C104" s="216" t="s">
        <v>344</v>
      </c>
      <c r="D104" s="217" t="s">
        <v>345</v>
      </c>
      <c r="E104" s="218" t="s">
        <v>346</v>
      </c>
      <c r="F104" s="134">
        <v>1977</v>
      </c>
      <c r="G104" s="136">
        <v>5</v>
      </c>
      <c r="H104" s="219">
        <v>14646.9</v>
      </c>
      <c r="I104" s="220">
        <v>12780.8</v>
      </c>
      <c r="J104" s="134">
        <v>8156.7</v>
      </c>
      <c r="K104" s="135">
        <v>281</v>
      </c>
      <c r="L104" s="136">
        <v>19</v>
      </c>
      <c r="M104" s="136">
        <v>0</v>
      </c>
      <c r="N104" s="136">
        <v>0</v>
      </c>
      <c r="O104" s="136">
        <v>19</v>
      </c>
      <c r="P104" s="221">
        <v>0</v>
      </c>
      <c r="Q104" s="140">
        <v>3296.5</v>
      </c>
      <c r="R104" s="140">
        <v>0</v>
      </c>
      <c r="S104" s="140">
        <v>0</v>
      </c>
      <c r="T104" s="140">
        <v>2598</v>
      </c>
      <c r="U104" s="140">
        <v>1360</v>
      </c>
      <c r="V104" s="140">
        <v>0</v>
      </c>
      <c r="W104" s="140">
        <v>1493</v>
      </c>
      <c r="X104" s="144">
        <v>1493</v>
      </c>
      <c r="Y104" s="143">
        <v>22</v>
      </c>
      <c r="Z104" s="144">
        <v>1515</v>
      </c>
      <c r="AA104" s="142">
        <v>84</v>
      </c>
      <c r="AB104" s="144">
        <v>1431</v>
      </c>
      <c r="AC104" s="145">
        <v>1966</v>
      </c>
      <c r="AD104" s="145">
        <v>1093</v>
      </c>
      <c r="AE104" s="145">
        <v>644</v>
      </c>
      <c r="AF104" s="145">
        <f t="shared" si="21"/>
        <v>3703</v>
      </c>
      <c r="AG104" s="145">
        <v>12104</v>
      </c>
      <c r="AH104" s="145">
        <v>243</v>
      </c>
      <c r="AI104" s="145">
        <v>135</v>
      </c>
      <c r="AJ104" s="145">
        <v>12482</v>
      </c>
      <c r="AK104" s="222"/>
      <c r="AL104" s="145">
        <v>1</v>
      </c>
      <c r="AM104" s="222"/>
      <c r="AO104" s="214"/>
      <c r="AP104" s="214"/>
      <c r="AQ104" s="214"/>
      <c r="AR104" s="223">
        <f t="shared" si="18"/>
        <v>0</v>
      </c>
      <c r="AS104" s="80">
        <f>60*AR104*12</f>
        <v>0</v>
      </c>
      <c r="AT104" s="80">
        <f>SUM(AR104*60*12)</f>
        <v>0</v>
      </c>
      <c r="AU104" s="77">
        <f t="shared" si="19"/>
        <v>0</v>
      </c>
    </row>
    <row r="105" spans="1:73" s="228" customFormat="1" ht="15" customHeight="1" x14ac:dyDescent="0.2">
      <c r="A105" s="224" t="s">
        <v>347</v>
      </c>
      <c r="B105" s="224"/>
      <c r="C105" s="224"/>
      <c r="D105" s="224"/>
      <c r="E105" s="224"/>
      <c r="F105" s="225"/>
      <c r="G105" s="102"/>
      <c r="H105" s="101">
        <f>SUM(H82:H104)</f>
        <v>304534</v>
      </c>
      <c r="I105" s="101">
        <f t="shared" ref="I105:AI105" si="25">SUM(I82:I104)</f>
        <v>260716.30000000002</v>
      </c>
      <c r="J105" s="101">
        <f t="shared" si="25"/>
        <v>160680.79999999999</v>
      </c>
      <c r="K105" s="102">
        <f t="shared" si="25"/>
        <v>5115</v>
      </c>
      <c r="L105" s="102">
        <f t="shared" si="25"/>
        <v>240</v>
      </c>
      <c r="M105" s="102">
        <f t="shared" si="25"/>
        <v>68</v>
      </c>
      <c r="N105" s="102">
        <f t="shared" si="25"/>
        <v>1</v>
      </c>
      <c r="O105" s="102">
        <f t="shared" si="25"/>
        <v>240</v>
      </c>
      <c r="P105" s="101">
        <f t="shared" si="25"/>
        <v>5774.6</v>
      </c>
      <c r="Q105" s="101">
        <f t="shared" si="25"/>
        <v>52143.299999999996</v>
      </c>
      <c r="R105" s="101">
        <f t="shared" si="25"/>
        <v>2489.6999999999998</v>
      </c>
      <c r="S105" s="101">
        <f t="shared" si="25"/>
        <v>2489.6999999999998</v>
      </c>
      <c r="T105" s="101">
        <f t="shared" si="25"/>
        <v>41114.5</v>
      </c>
      <c r="U105" s="101">
        <f t="shared" si="25"/>
        <v>28399.4</v>
      </c>
      <c r="V105" s="101">
        <f t="shared" si="25"/>
        <v>3445.3999999999996</v>
      </c>
      <c r="W105" s="101">
        <f t="shared" si="25"/>
        <v>34425.200000000004</v>
      </c>
      <c r="X105" s="101">
        <f t="shared" si="25"/>
        <v>37870.6</v>
      </c>
      <c r="Y105" s="101">
        <f t="shared" si="25"/>
        <v>481.5</v>
      </c>
      <c r="Z105" s="101">
        <f t="shared" si="25"/>
        <v>38352.1</v>
      </c>
      <c r="AA105" s="101">
        <f t="shared" si="25"/>
        <v>2536.0999999999995</v>
      </c>
      <c r="AB105" s="101">
        <f t="shared" si="25"/>
        <v>35816</v>
      </c>
      <c r="AC105" s="102">
        <f t="shared" si="25"/>
        <v>44405</v>
      </c>
      <c r="AD105" s="101">
        <f t="shared" si="25"/>
        <v>30143.100000000002</v>
      </c>
      <c r="AE105" s="102">
        <f t="shared" si="25"/>
        <v>8674.5</v>
      </c>
      <c r="AF105" s="101">
        <f t="shared" si="25"/>
        <v>83222.600000000006</v>
      </c>
      <c r="AG105" s="102">
        <f t="shared" si="25"/>
        <v>214252</v>
      </c>
      <c r="AH105" s="102">
        <f t="shared" si="25"/>
        <v>8848</v>
      </c>
      <c r="AI105" s="102">
        <f t="shared" si="25"/>
        <v>1308</v>
      </c>
      <c r="AJ105" s="102">
        <f>SUM(AJ82:AJ104)</f>
        <v>230745</v>
      </c>
      <c r="AK105" s="226">
        <v>5</v>
      </c>
      <c r="AL105" s="226">
        <v>16</v>
      </c>
      <c r="AM105" s="226">
        <v>0</v>
      </c>
      <c r="AN105" s="227"/>
      <c r="AO105" s="227"/>
      <c r="AP105" s="227"/>
      <c r="AQ105" s="227"/>
      <c r="AR105" s="102">
        <f>SUM(AR82:AR104)</f>
        <v>69</v>
      </c>
      <c r="AS105" s="105">
        <f>SUM(AS82:AS104)</f>
        <v>62166.240000000005</v>
      </c>
      <c r="AT105" s="105">
        <f>SUM(AT82:AT104)</f>
        <v>62166.240000000005</v>
      </c>
      <c r="AU105" s="77">
        <f t="shared" si="19"/>
        <v>5180.5200000000004</v>
      </c>
    </row>
    <row r="106" spans="1:73" s="238" customFormat="1" ht="21.6" customHeight="1" x14ac:dyDescent="0.2">
      <c r="A106" s="229" t="s">
        <v>348</v>
      </c>
      <c r="B106" s="229"/>
      <c r="C106" s="229"/>
      <c r="D106" s="229"/>
      <c r="E106" s="230"/>
      <c r="F106" s="231"/>
      <c r="G106" s="231"/>
      <c r="H106" s="231">
        <f t="shared" ref="H106:AI106" si="26">H105+H80+H59+H36</f>
        <v>1234044.7999999998</v>
      </c>
      <c r="I106" s="231">
        <f t="shared" si="26"/>
        <v>1053269.5</v>
      </c>
      <c r="J106" s="231">
        <f t="shared" si="26"/>
        <v>657231.6</v>
      </c>
      <c r="K106" s="232" t="e">
        <f t="shared" si="26"/>
        <v>#REF!</v>
      </c>
      <c r="L106" s="232">
        <f t="shared" si="26"/>
        <v>666</v>
      </c>
      <c r="M106" s="232">
        <f t="shared" si="26"/>
        <v>412</v>
      </c>
      <c r="N106" s="232">
        <f t="shared" si="26"/>
        <v>43</v>
      </c>
      <c r="O106" s="232">
        <f t="shared" si="26"/>
        <v>665</v>
      </c>
      <c r="P106" s="231">
        <f t="shared" si="26"/>
        <v>240119</v>
      </c>
      <c r="Q106" s="231">
        <f t="shared" si="26"/>
        <v>171409.13999999998</v>
      </c>
      <c r="R106" s="231">
        <f t="shared" si="26"/>
        <v>17669.900000000001</v>
      </c>
      <c r="S106" s="231">
        <f t="shared" si="26"/>
        <v>14029</v>
      </c>
      <c r="T106" s="231">
        <f t="shared" si="26"/>
        <v>134098.70000000001</v>
      </c>
      <c r="U106" s="231">
        <f t="shared" si="26"/>
        <v>112673.50000000001</v>
      </c>
      <c r="V106" s="231">
        <f t="shared" si="26"/>
        <v>21534.400000000001</v>
      </c>
      <c r="W106" s="231">
        <f t="shared" si="26"/>
        <v>129081.00000000004</v>
      </c>
      <c r="X106" s="231">
        <f t="shared" si="26"/>
        <v>150615.40000000002</v>
      </c>
      <c r="Y106" s="231">
        <f t="shared" si="26"/>
        <v>2072.3000000000002</v>
      </c>
      <c r="Z106" s="231">
        <f t="shared" si="26"/>
        <v>152687.69999999998</v>
      </c>
      <c r="AA106" s="231">
        <f t="shared" si="26"/>
        <v>13662.63</v>
      </c>
      <c r="AB106" s="231">
        <f t="shared" si="26"/>
        <v>139025.1</v>
      </c>
      <c r="AC106" s="232">
        <f t="shared" si="26"/>
        <v>146925</v>
      </c>
      <c r="AD106" s="231">
        <f t="shared" si="26"/>
        <v>106356.8</v>
      </c>
      <c r="AE106" s="232">
        <f t="shared" si="26"/>
        <v>32711.5</v>
      </c>
      <c r="AF106" s="231">
        <f t="shared" si="26"/>
        <v>285993.3</v>
      </c>
      <c r="AG106" s="232">
        <f t="shared" si="26"/>
        <v>661840</v>
      </c>
      <c r="AH106" s="232">
        <f t="shared" si="26"/>
        <v>36820</v>
      </c>
      <c r="AI106" s="232">
        <f t="shared" si="26"/>
        <v>4514</v>
      </c>
      <c r="AJ106" s="233">
        <f>SUM(AG106:AI106)</f>
        <v>703174</v>
      </c>
      <c r="AK106" s="234">
        <v>89</v>
      </c>
      <c r="AL106" s="235">
        <v>65</v>
      </c>
      <c r="AM106" s="234">
        <v>4</v>
      </c>
      <c r="AN106" s="236"/>
      <c r="AO106" s="236"/>
      <c r="AP106" s="236"/>
      <c r="AQ106" s="236"/>
      <c r="AR106" s="232">
        <f>AR105+AR80+AR59+AR36</f>
        <v>447</v>
      </c>
      <c r="AS106" s="237">
        <f>AS105+AS80+AS59+AS36</f>
        <v>402729.11999999994</v>
      </c>
      <c r="AT106" s="237">
        <f>AT105+AT80+AT59+AT36</f>
        <v>402729.11999999994</v>
      </c>
      <c r="AU106" s="77">
        <f t="shared" si="19"/>
        <v>33560.759999999995</v>
      </c>
    </row>
    <row r="107" spans="1:73" hidden="1" x14ac:dyDescent="0.2">
      <c r="A107" s="239"/>
      <c r="B107" s="239"/>
      <c r="C107" s="239"/>
      <c r="D107" s="240"/>
      <c r="E107" s="239"/>
      <c r="F107" s="241"/>
      <c r="G107" s="239"/>
      <c r="H107" s="242"/>
      <c r="I107" s="243"/>
      <c r="J107" s="243"/>
      <c r="K107" s="244" t="e">
        <f>K81</f>
        <v>#REF!</v>
      </c>
      <c r="L107" s="245" t="s">
        <v>277</v>
      </c>
      <c r="M107" s="246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247"/>
      <c r="AL107" s="247"/>
      <c r="AM107" s="247"/>
      <c r="AN107" s="247"/>
      <c r="AO107" s="247"/>
      <c r="AP107" s="247"/>
      <c r="AQ107" s="247"/>
      <c r="AR107" s="247"/>
      <c r="AS107" s="247"/>
      <c r="AT107" s="247"/>
      <c r="AU107" s="247"/>
      <c r="AV107" s="247"/>
      <c r="AW107" s="247"/>
      <c r="AX107" s="247"/>
      <c r="AY107" s="247"/>
      <c r="AZ107" s="247"/>
      <c r="BA107" s="247"/>
      <c r="BB107" s="247"/>
      <c r="BC107" s="247"/>
      <c r="BD107" s="247"/>
      <c r="BE107" s="247"/>
      <c r="BF107" s="247"/>
      <c r="BG107" s="247"/>
      <c r="BH107" s="247"/>
      <c r="BI107" s="247"/>
      <c r="BJ107" s="247"/>
      <c r="BK107" s="247"/>
      <c r="BL107" s="247"/>
      <c r="BM107" s="247"/>
      <c r="BN107" s="247"/>
      <c r="BO107" s="247"/>
      <c r="BP107" s="247"/>
      <c r="BQ107" s="247"/>
      <c r="BR107" s="247"/>
      <c r="BS107" s="247"/>
      <c r="BT107" s="247"/>
      <c r="BU107" s="247"/>
    </row>
    <row r="108" spans="1:73" hidden="1" x14ac:dyDescent="0.2">
      <c r="A108" s="1" t="s">
        <v>349</v>
      </c>
      <c r="H108" s="13"/>
      <c r="J108" s="12" t="s">
        <v>350</v>
      </c>
      <c r="K108" s="13" t="e">
        <f>K106+K107</f>
        <v>#REF!</v>
      </c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  <c r="AR108" s="247"/>
      <c r="AS108" s="247"/>
      <c r="AU108" s="247" t="s">
        <v>351</v>
      </c>
      <c r="AW108" s="247"/>
      <c r="AX108" s="248">
        <v>14.92</v>
      </c>
      <c r="AY108" s="247"/>
      <c r="AZ108" s="247"/>
      <c r="BA108" s="247"/>
      <c r="BB108" s="247"/>
      <c r="BC108" s="247"/>
      <c r="BD108" s="247"/>
      <c r="BE108" s="247"/>
      <c r="BF108" s="247"/>
      <c r="BG108" s="247"/>
      <c r="BH108" s="247"/>
      <c r="BI108" s="247"/>
      <c r="BJ108" s="247"/>
      <c r="BK108" s="247"/>
      <c r="BL108" s="247"/>
      <c r="BM108" s="247"/>
      <c r="BN108" s="247"/>
      <c r="BO108" s="247"/>
      <c r="BP108" s="247"/>
      <c r="BQ108" s="247"/>
      <c r="BR108" s="247"/>
      <c r="BS108" s="247"/>
      <c r="BT108" s="247"/>
      <c r="BU108" s="247"/>
    </row>
    <row r="109" spans="1:73" x14ac:dyDescent="0.2">
      <c r="H109" s="13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247"/>
      <c r="BC109" s="247"/>
      <c r="BD109" s="247"/>
      <c r="BE109" s="247"/>
      <c r="BF109" s="247"/>
      <c r="BG109" s="247"/>
      <c r="BH109" s="247"/>
      <c r="BI109" s="247"/>
      <c r="BJ109" s="247"/>
      <c r="BK109" s="247"/>
      <c r="BL109" s="247"/>
      <c r="BM109" s="247"/>
      <c r="BN109" s="247"/>
      <c r="BO109" s="247"/>
      <c r="BP109" s="247"/>
      <c r="BQ109" s="247"/>
      <c r="BR109" s="247"/>
      <c r="BS109" s="247"/>
      <c r="BT109" s="247"/>
      <c r="BU109" s="247"/>
    </row>
    <row r="110" spans="1:73" x14ac:dyDescent="0.2">
      <c r="F110" s="247" t="s">
        <v>352</v>
      </c>
      <c r="H110" s="13"/>
      <c r="M110" s="249" t="s">
        <v>353</v>
      </c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  <c r="AN110" s="250"/>
      <c r="AO110" s="250"/>
      <c r="AP110" s="250"/>
      <c r="AQ110" s="250"/>
      <c r="AR110" s="251"/>
      <c r="AS110" s="252">
        <f>SUM(AS20+AS21+AS22+AS48+AS60+AS69+AS88+AS89+AS92)</f>
        <v>25226.880000000001</v>
      </c>
      <c r="AT110" s="252">
        <f>SUM(AT20+AT21+AT22+AT48+AT60+AT69+AT88+AT89+AT92)</f>
        <v>25226.880000000001</v>
      </c>
      <c r="AU110" s="247"/>
      <c r="AV110" s="247"/>
      <c r="AW110" s="247"/>
      <c r="AX110" s="247"/>
      <c r="AY110" s="247"/>
      <c r="AZ110" s="247"/>
      <c r="BA110" s="247"/>
      <c r="BB110" s="247"/>
      <c r="BC110" s="247"/>
      <c r="BD110" s="247"/>
      <c r="BE110" s="247"/>
      <c r="BF110" s="247"/>
      <c r="BG110" s="247"/>
      <c r="BH110" s="247"/>
      <c r="BI110" s="247"/>
      <c r="BJ110" s="247"/>
      <c r="BK110" s="247"/>
      <c r="BL110" s="247"/>
      <c r="BM110" s="247"/>
      <c r="BN110" s="247"/>
      <c r="BO110" s="247"/>
      <c r="BP110" s="247"/>
      <c r="BQ110" s="247"/>
      <c r="BR110" s="247"/>
      <c r="BS110" s="247"/>
      <c r="BT110" s="247"/>
      <c r="BU110" s="247"/>
    </row>
    <row r="111" spans="1:73" x14ac:dyDescent="0.2">
      <c r="H111" s="13"/>
      <c r="M111" s="253" t="s">
        <v>354</v>
      </c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5"/>
      <c r="AS111" s="252">
        <f>SUM(AS106-AS110)</f>
        <v>377502.23999999993</v>
      </c>
      <c r="AT111" s="252">
        <f>SUM(AT106-AT110)</f>
        <v>377502.23999999993</v>
      </c>
      <c r="AU111" s="247"/>
      <c r="AV111" s="247"/>
      <c r="AW111" s="247"/>
      <c r="AX111" s="247"/>
      <c r="AY111" s="247"/>
      <c r="AZ111" s="247"/>
      <c r="BA111" s="247"/>
      <c r="BB111" s="247"/>
      <c r="BC111" s="247"/>
      <c r="BD111" s="247"/>
      <c r="BE111" s="247"/>
      <c r="BF111" s="247"/>
      <c r="BG111" s="247"/>
      <c r="BH111" s="247"/>
      <c r="BI111" s="247"/>
      <c r="BJ111" s="247"/>
      <c r="BK111" s="247"/>
      <c r="BL111" s="247"/>
      <c r="BM111" s="247"/>
      <c r="BN111" s="247"/>
      <c r="BO111" s="247"/>
      <c r="BP111" s="247"/>
      <c r="BQ111" s="247"/>
      <c r="BR111" s="247"/>
      <c r="BS111" s="247"/>
      <c r="BT111" s="247"/>
      <c r="BU111" s="247"/>
    </row>
    <row r="112" spans="1:73" x14ac:dyDescent="0.2">
      <c r="H112" s="13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256"/>
      <c r="AR112" s="256"/>
      <c r="AS112" s="247"/>
      <c r="AT112" s="247"/>
      <c r="AU112" s="247"/>
      <c r="AV112" s="247"/>
      <c r="AW112" s="247"/>
      <c r="AX112" s="247"/>
      <c r="AY112" s="247"/>
      <c r="AZ112" s="247"/>
      <c r="BA112" s="247"/>
      <c r="BB112" s="247"/>
      <c r="BC112" s="247"/>
      <c r="BD112" s="247"/>
      <c r="BE112" s="247"/>
      <c r="BF112" s="247"/>
      <c r="BG112" s="247"/>
      <c r="BH112" s="247"/>
      <c r="BI112" s="247"/>
      <c r="BJ112" s="247"/>
      <c r="BK112" s="247"/>
      <c r="BL112" s="247"/>
      <c r="BM112" s="247"/>
      <c r="BN112" s="247"/>
      <c r="BO112" s="247"/>
      <c r="BP112" s="247"/>
      <c r="BQ112" s="247"/>
      <c r="BR112" s="247"/>
      <c r="BS112" s="247"/>
      <c r="BT112" s="247"/>
      <c r="BU112" s="247"/>
    </row>
    <row r="113" spans="2:73" x14ac:dyDescent="0.2">
      <c r="B113" s="257"/>
      <c r="C113" s="258"/>
      <c r="D113" s="259" t="s">
        <v>355</v>
      </c>
      <c r="K113" s="260"/>
      <c r="AD113" s="3"/>
      <c r="AG113" s="3"/>
      <c r="AT113" s="247"/>
      <c r="AU113" s="247"/>
      <c r="AV113" s="247"/>
      <c r="AW113" s="247"/>
      <c r="AX113" s="247"/>
      <c r="AY113" s="247"/>
      <c r="AZ113" s="247"/>
      <c r="BA113" s="247"/>
      <c r="BB113" s="247"/>
      <c r="BC113" s="247"/>
      <c r="BD113" s="247"/>
      <c r="BE113" s="247"/>
      <c r="BF113" s="247"/>
      <c r="BG113" s="247"/>
      <c r="BH113" s="247"/>
      <c r="BI113" s="247"/>
      <c r="BJ113" s="247"/>
      <c r="BK113" s="247"/>
      <c r="BL113" s="247"/>
      <c r="BM113" s="247"/>
      <c r="BN113" s="247"/>
      <c r="BO113" s="247"/>
      <c r="BP113" s="247"/>
      <c r="BQ113" s="247"/>
      <c r="BR113" s="247"/>
      <c r="BS113" s="247"/>
      <c r="BT113" s="247"/>
      <c r="BU113" s="247"/>
    </row>
    <row r="114" spans="2:73" x14ac:dyDescent="0.2">
      <c r="H114" s="13"/>
      <c r="X114" s="84"/>
      <c r="Y114" s="261"/>
      <c r="Z114" s="261"/>
    </row>
    <row r="115" spans="2:73" x14ac:dyDescent="0.2">
      <c r="D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AC115" s="1"/>
      <c r="AI115" s="1"/>
      <c r="AL115" s="1"/>
    </row>
    <row r="116" spans="2:73" hidden="1" x14ac:dyDescent="0.2">
      <c r="E116" s="84"/>
      <c r="K116" s="260"/>
    </row>
    <row r="117" spans="2:73" hidden="1" x14ac:dyDescent="0.2">
      <c r="B117" s="5"/>
      <c r="C117" s="5"/>
      <c r="D117" s="262"/>
      <c r="E117" s="263"/>
      <c r="F117" s="263"/>
      <c r="G117" s="263"/>
      <c r="H117" s="264"/>
      <c r="I117" s="264"/>
      <c r="K117" s="260"/>
    </row>
    <row r="118" spans="2:73" hidden="1" x14ac:dyDescent="0.2">
      <c r="K118" s="260"/>
    </row>
    <row r="119" spans="2:73" hidden="1" x14ac:dyDescent="0.2">
      <c r="D119" s="265" t="s">
        <v>356</v>
      </c>
      <c r="E119" s="266"/>
      <c r="F119" s="266"/>
      <c r="G119" s="266"/>
      <c r="H119" s="267"/>
      <c r="I119" s="267"/>
      <c r="J119" s="268"/>
      <c r="K119" s="269"/>
      <c r="L119" s="270"/>
      <c r="M119" s="270"/>
      <c r="Q119" s="271">
        <f>Q106+AF106+AJ106</f>
        <v>1160576.44</v>
      </c>
      <c r="R119" s="271"/>
    </row>
    <row r="120" spans="2:73" hidden="1" x14ac:dyDescent="0.2">
      <c r="J120" s="272"/>
      <c r="K120" s="273"/>
      <c r="Q120" s="274">
        <f>Q119/10000</f>
        <v>116.057644</v>
      </c>
    </row>
    <row r="121" spans="2:73" hidden="1" x14ac:dyDescent="0.2">
      <c r="D121" s="11" t="s">
        <v>357</v>
      </c>
      <c r="F121" s="275">
        <f>I106</f>
        <v>1053269.5</v>
      </c>
    </row>
    <row r="122" spans="2:73" hidden="1" x14ac:dyDescent="0.2">
      <c r="D122" s="11" t="s">
        <v>358</v>
      </c>
      <c r="F122" s="276">
        <f>Q106</f>
        <v>171409.13999999998</v>
      </c>
    </row>
    <row r="123" spans="2:73" hidden="1" x14ac:dyDescent="0.2">
      <c r="D123" s="11" t="s">
        <v>359</v>
      </c>
      <c r="F123" s="84">
        <f>S106</f>
        <v>14029</v>
      </c>
    </row>
    <row r="124" spans="2:73" hidden="1" x14ac:dyDescent="0.2">
      <c r="D124" s="11" t="s">
        <v>360</v>
      </c>
      <c r="F124" s="84">
        <f>T106</f>
        <v>134098.70000000001</v>
      </c>
      <c r="H124" s="277">
        <f>F125+F126</f>
        <v>134207.90000000002</v>
      </c>
      <c r="I124" s="4" t="s">
        <v>361</v>
      </c>
      <c r="AF124" s="3"/>
    </row>
    <row r="125" spans="2:73" hidden="1" x14ac:dyDescent="0.2">
      <c r="D125" s="11" t="s">
        <v>362</v>
      </c>
      <c r="F125" s="275">
        <f>U106</f>
        <v>112673.50000000001</v>
      </c>
    </row>
    <row r="126" spans="2:73" hidden="1" x14ac:dyDescent="0.2">
      <c r="D126" s="11" t="s">
        <v>43</v>
      </c>
      <c r="F126" s="275">
        <f>V106</f>
        <v>21534.400000000001</v>
      </c>
    </row>
    <row r="127" spans="2:73" hidden="1" x14ac:dyDescent="0.2">
      <c r="D127" s="11" t="s">
        <v>363</v>
      </c>
      <c r="F127" s="84">
        <f>Y106</f>
        <v>2072.3000000000002</v>
      </c>
    </row>
    <row r="128" spans="2:73" hidden="1" x14ac:dyDescent="0.2">
      <c r="F128" s="84"/>
    </row>
    <row r="129" spans="1:13" hidden="1" x14ac:dyDescent="0.2">
      <c r="E129" s="1" t="s">
        <v>178</v>
      </c>
      <c r="F129" s="278">
        <f>H106</f>
        <v>1234044.7999999998</v>
      </c>
    </row>
    <row r="130" spans="1:13" hidden="1" x14ac:dyDescent="0.2">
      <c r="F130" s="84">
        <f>F121+F125+F126</f>
        <v>1187477.3999999999</v>
      </c>
      <c r="G130" s="1" t="s">
        <v>364</v>
      </c>
    </row>
    <row r="131" spans="1:13" hidden="1" x14ac:dyDescent="0.2">
      <c r="F131" s="279">
        <f>F129-F130</f>
        <v>46567.399999999907</v>
      </c>
      <c r="G131" s="280"/>
      <c r="H131" s="281" t="s">
        <v>365</v>
      </c>
      <c r="I131" s="281"/>
      <c r="J131" s="281"/>
      <c r="K131" s="281"/>
      <c r="L131" s="281"/>
      <c r="M131" s="281"/>
    </row>
    <row r="132" spans="1:13" hidden="1" x14ac:dyDescent="0.2">
      <c r="D132" s="11" t="s">
        <v>366</v>
      </c>
    </row>
    <row r="133" spans="1:13" hidden="1" x14ac:dyDescent="0.2">
      <c r="D133" s="11" t="s">
        <v>367</v>
      </c>
    </row>
    <row r="134" spans="1:13" hidden="1" x14ac:dyDescent="0.2"/>
    <row r="135" spans="1:13" hidden="1" x14ac:dyDescent="0.2"/>
    <row r="136" spans="1:13" hidden="1" x14ac:dyDescent="0.2"/>
    <row r="137" spans="1:13" hidden="1" x14ac:dyDescent="0.2">
      <c r="A137" s="282"/>
      <c r="B137" s="282" t="s">
        <v>368</v>
      </c>
      <c r="C137" s="282"/>
    </row>
    <row r="138" spans="1:13" hidden="1" x14ac:dyDescent="0.2">
      <c r="A138" s="282"/>
      <c r="B138" s="282" t="s">
        <v>369</v>
      </c>
      <c r="C138" s="282"/>
    </row>
    <row r="139" spans="1:13" x14ac:dyDescent="0.2">
      <c r="A139" s="282"/>
      <c r="B139" s="282"/>
      <c r="C139" s="282"/>
    </row>
  </sheetData>
  <sheetProtection sheet="1" objects="1" scenarios="1"/>
  <mergeCells count="38">
    <mergeCell ref="A106:E106"/>
    <mergeCell ref="M110:AR110"/>
    <mergeCell ref="M111:AR111"/>
    <mergeCell ref="Q119:R119"/>
    <mergeCell ref="H131:M131"/>
    <mergeCell ref="AQ37:AQ38"/>
    <mergeCell ref="A59:E59"/>
    <mergeCell ref="AQ60:AQ62"/>
    <mergeCell ref="A80:E80"/>
    <mergeCell ref="AQ82:AQ83"/>
    <mergeCell ref="A105:E105"/>
    <mergeCell ref="AQ7:AQ8"/>
    <mergeCell ref="AR7:AR8"/>
    <mergeCell ref="AS7:AS8"/>
    <mergeCell ref="AT7:AT8"/>
    <mergeCell ref="AU7:AU8"/>
    <mergeCell ref="B36:E36"/>
    <mergeCell ref="U7:W7"/>
    <mergeCell ref="X7:AB7"/>
    <mergeCell ref="AC7:AF7"/>
    <mergeCell ref="AG7:AJ7"/>
    <mergeCell ref="AK7:AK8"/>
    <mergeCell ref="AL7:AM7"/>
    <mergeCell ref="O7:O8"/>
    <mergeCell ref="P7:P8"/>
    <mergeCell ref="Q7:Q8"/>
    <mergeCell ref="R7:R8"/>
    <mergeCell ref="S7:S8"/>
    <mergeCell ref="T7:T8"/>
    <mergeCell ref="D1:N1"/>
    <mergeCell ref="B7:B8"/>
    <mergeCell ref="D7:D8"/>
    <mergeCell ref="E7:E8"/>
    <mergeCell ref="F7:F8"/>
    <mergeCell ref="G7:G8"/>
    <mergeCell ref="H7:J7"/>
    <mergeCell ref="L7:L8"/>
    <mergeCell ref="M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Дубель Светлана Васильевна</dc:creator>
  <cp:lastModifiedBy>Дубель Светлана Васильевна</cp:lastModifiedBy>
  <dcterms:created xsi:type="dcterms:W3CDTF">2018-04-03T10:32:05Z</dcterms:created>
  <dcterms:modified xsi:type="dcterms:W3CDTF">2018-04-03T10:35:08Z</dcterms:modified>
</cp:coreProperties>
</file>