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план управление" sheetId="1" r:id="rId1"/>
    <sheet name="Лист3" sheetId="2" r:id="rId2"/>
  </sheets>
  <definedNames>
    <definedName name="_xlnm.Print_Titles" localSheetId="0">'план управление'!$3:$3</definedName>
  </definedNames>
  <calcPr fullCalcOnLoad="1"/>
</workbook>
</file>

<file path=xl/sharedStrings.xml><?xml version="1.0" encoding="utf-8"?>
<sst xmlns="http://schemas.openxmlformats.org/spreadsheetml/2006/main" count="209" uniqueCount="209">
  <si>
    <t>НЕ ЗАБУДЬ</t>
  </si>
  <si>
    <t>Площадь, м2</t>
  </si>
  <si>
    <t>%</t>
  </si>
  <si>
    <t>сумма по домам</t>
  </si>
  <si>
    <t>Сумма -всего, руб.</t>
  </si>
  <si>
    <t xml:space="preserve"> ФОТ</t>
  </si>
  <si>
    <t>ЕСН</t>
  </si>
  <si>
    <t>Коммунальные услуги</t>
  </si>
  <si>
    <t>Услуги связи</t>
  </si>
  <si>
    <t>Содержание автотранспорта</t>
  </si>
  <si>
    <t>ГСМ</t>
  </si>
  <si>
    <t>Канцелярские товары</t>
  </si>
  <si>
    <t xml:space="preserve">Компьютерная программа </t>
  </si>
  <si>
    <t>Обслуживание оргтехники</t>
  </si>
  <si>
    <t>Амортизация</t>
  </si>
  <si>
    <t>Аренда помещения</t>
  </si>
  <si>
    <t>Услуги ГРЦ</t>
  </si>
  <si>
    <t>Командировочные расходы</t>
  </si>
  <si>
    <t>Услуги сторонних организаций</t>
  </si>
  <si>
    <t>Услуги банка</t>
  </si>
  <si>
    <t>Аудиторские и консультативные услуги</t>
  </si>
  <si>
    <t>Информационные услуги</t>
  </si>
  <si>
    <t>Повышение квалификации, обучение</t>
  </si>
  <si>
    <t>прочие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</si>
  <si>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</si>
  <si>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</si>
  <si>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</si>
  <si>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</si>
  <si>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</si>
  <si>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</si>
  <si>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</si>
  <si>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</si>
  <si>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</si>
  <si>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</si>
  <si>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</si>
  <si>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</si>
  <si>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</si>
  <si>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</si>
  <si>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</si>
  <si>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</si>
  <si>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</si>
  <si>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</si>
  <si>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</si>
  <si>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</si>
  <si>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</si>
  <si>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</si>
  <si>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</si>
  <si>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</si>
  <si>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</si>
  <si>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</si>
  <si>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</si>
  <si>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</si>
  <si>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</si>
  <si>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</si>
  <si>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</si>
  <si>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</si>
  <si>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</si>
  <si>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</si>
  <si>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</si>
  <si>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</si>
  <si>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</si>
  <si>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</si>
  <si>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</si>
  <si>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</si>
  <si>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</si>
  <si>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</si>
  <si>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</si>
  <si>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</si>
  <si>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11/01</t>
  </si>
  <si>
    <t>Сюембике 4</t>
  </si>
  <si>
    <t>11/03-1</t>
  </si>
  <si>
    <t>Сюембике 12</t>
  </si>
  <si>
    <t>11/06</t>
  </si>
  <si>
    <t>Беляева 25</t>
  </si>
  <si>
    <t>11/07</t>
  </si>
  <si>
    <t>Пр.Мира 23</t>
  </si>
  <si>
    <t>11/09</t>
  </si>
  <si>
    <t>Пр.Мира 37/15</t>
  </si>
  <si>
    <t>11/11</t>
  </si>
  <si>
    <t>Беляева 21</t>
  </si>
  <si>
    <t>11/12</t>
  </si>
  <si>
    <t>Беляева 17</t>
  </si>
  <si>
    <t>11/14</t>
  </si>
  <si>
    <t>Пр.Мира 25</t>
  </si>
  <si>
    <t>11/17</t>
  </si>
  <si>
    <t>Пр.Мира 35</t>
  </si>
  <si>
    <t>11/24</t>
  </si>
  <si>
    <t>Сюембике 8</t>
  </si>
  <si>
    <t>11/25</t>
  </si>
  <si>
    <t>Пр.Мира 31</t>
  </si>
  <si>
    <t>11/26</t>
  </si>
  <si>
    <t>Беляева 29</t>
  </si>
  <si>
    <t>11/27</t>
  </si>
  <si>
    <t>Беляева 31</t>
  </si>
  <si>
    <t>11/31</t>
  </si>
  <si>
    <t>Сюембике 10</t>
  </si>
  <si>
    <t>11/32</t>
  </si>
  <si>
    <t>Сюембике 10/2</t>
  </si>
  <si>
    <t>11/33</t>
  </si>
  <si>
    <t>Сюембике 6</t>
  </si>
  <si>
    <t>16/01</t>
  </si>
  <si>
    <t>Беляева 30-1</t>
  </si>
  <si>
    <t>16/02</t>
  </si>
  <si>
    <t xml:space="preserve">Беляева 30-2 </t>
  </si>
  <si>
    <t>16/03</t>
  </si>
  <si>
    <t>Пр.Мира 49</t>
  </si>
  <si>
    <t>16/08</t>
  </si>
  <si>
    <t>Пр.Мира 47</t>
  </si>
  <si>
    <t>16/09</t>
  </si>
  <si>
    <t>Пр.Мира 39</t>
  </si>
  <si>
    <t>16/10</t>
  </si>
  <si>
    <t>Беляева 16</t>
  </si>
  <si>
    <t>16/11</t>
  </si>
  <si>
    <t>Беляева 20</t>
  </si>
  <si>
    <t>16/12</t>
  </si>
  <si>
    <t>Беляева 22</t>
  </si>
  <si>
    <t>16/13</t>
  </si>
  <si>
    <t>Беляева 24</t>
  </si>
  <si>
    <t>16/14</t>
  </si>
  <si>
    <t>Пр.Мира 43</t>
  </si>
  <si>
    <t>16/15</t>
  </si>
  <si>
    <t>Беляева 30-3</t>
  </si>
  <si>
    <t>16/17</t>
  </si>
  <si>
    <t>Беляева 30-4</t>
  </si>
  <si>
    <t>16/18</t>
  </si>
  <si>
    <t xml:space="preserve">Беляева 30-5 </t>
  </si>
  <si>
    <t>20/02</t>
  </si>
  <si>
    <t>Сюембике 54</t>
  </si>
  <si>
    <t>20/04</t>
  </si>
  <si>
    <t>Сюембике 56</t>
  </si>
  <si>
    <t>20/05</t>
  </si>
  <si>
    <t>Сюембике 58/41</t>
  </si>
  <si>
    <t>20/05а</t>
  </si>
  <si>
    <t>Автозаводский 41  корп. А</t>
  </si>
  <si>
    <t>20/07</t>
  </si>
  <si>
    <t>Бул.Цветочный 1</t>
  </si>
  <si>
    <t>23/02</t>
  </si>
  <si>
    <t>Сюембике 64</t>
  </si>
  <si>
    <t>23/04</t>
  </si>
  <si>
    <t>Сюембике 66</t>
  </si>
  <si>
    <t>23/05</t>
  </si>
  <si>
    <t>Сюембике 68</t>
  </si>
  <si>
    <t>23/07-В</t>
  </si>
  <si>
    <t>бул.Цветочный -17 "В"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</si>
  <si>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</si>
  <si>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</si>
  <si>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</si>
  <si>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</si>
  <si>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</si>
  <si>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</si>
  <si>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</si>
  <si>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</si>
  <si>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</si>
  <si>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</si>
  <si>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23/12</t>
  </si>
  <si>
    <t>Автозаводский 26</t>
  </si>
  <si>
    <t>22/15</t>
  </si>
  <si>
    <t>Ул.Татарстан 9</t>
  </si>
  <si>
    <t>24/02</t>
  </si>
  <si>
    <t>Сюембике 72</t>
  </si>
  <si>
    <t>24/03</t>
  </si>
  <si>
    <t>Сюембике 74</t>
  </si>
  <si>
    <t>24/04</t>
  </si>
  <si>
    <t>Сюембике 78</t>
  </si>
  <si>
    <t>24/06</t>
  </si>
  <si>
    <t>Ул. Татарстан 13</t>
  </si>
  <si>
    <t>24/08</t>
  </si>
  <si>
    <t>Цветочный 23</t>
  </si>
  <si>
    <t>25/06</t>
  </si>
  <si>
    <t>Пр. Яшлек 25</t>
  </si>
  <si>
    <t>25/07а</t>
  </si>
  <si>
    <t>Пр.Мира 99а</t>
  </si>
  <si>
    <t>25/07б</t>
  </si>
  <si>
    <t>Пр.Мира 99б</t>
  </si>
  <si>
    <t>25/08</t>
  </si>
  <si>
    <t>Пр. Мира 99</t>
  </si>
  <si>
    <t>25/09</t>
  </si>
  <si>
    <t>Пр. Мира 97/2</t>
  </si>
  <si>
    <t>25/11</t>
  </si>
  <si>
    <t>Ул. Татарстан 4</t>
  </si>
  <si>
    <t>25/12</t>
  </si>
  <si>
    <t xml:space="preserve">Ул. Татарстан 6 </t>
  </si>
  <si>
    <t>25/13</t>
  </si>
  <si>
    <t>Ул. Татарстан 8</t>
  </si>
  <si>
    <t>25/15</t>
  </si>
  <si>
    <t xml:space="preserve">Пр. Яшлек 33    </t>
  </si>
  <si>
    <t>25/15Н</t>
  </si>
  <si>
    <t>Пр. Яшлек 31</t>
  </si>
  <si>
    <t>25/16</t>
  </si>
  <si>
    <t>Пр. Яшлек 29</t>
  </si>
  <si>
    <t>25/18</t>
  </si>
  <si>
    <t>Пр. Яшлек 37</t>
  </si>
  <si>
    <t>25/20</t>
  </si>
  <si>
    <t>Пр. Яшлек 39</t>
  </si>
  <si>
    <t>25/21</t>
  </si>
  <si>
    <t>Ул. Татарстан 12</t>
  </si>
  <si>
    <t>25/24</t>
  </si>
  <si>
    <t>Сюембике 80</t>
  </si>
  <si>
    <t>25/26</t>
  </si>
  <si>
    <t>Сюембике 84</t>
  </si>
  <si>
    <t>25/27</t>
  </si>
  <si>
    <t>Сюембике 86/43</t>
  </si>
  <si>
    <t xml:space="preserve">Всего ООО УК «Ремжилстрой"  89 домов   </t>
  </si>
  <si>
    <t>Исполнитель:</t>
  </si>
  <si>
    <t>Вед.экономист ПЭО Сайфуллина Р.М.</t>
  </si>
  <si>
    <t>Страховой платеж имущества</t>
  </si>
  <si>
    <t>Страхование опасных объектов</t>
  </si>
  <si>
    <t>План на обслуживание по тарифу "Управление жилищным фондом"  на   2015 год по ООО УК "Ремжилстрой"</t>
  </si>
  <si>
    <t>Экспертиза тарифов, сертификация персонала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</si>
</sst>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</numFmts>
  <fonts count="52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color indexed="1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i/>
      <sz val="7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/>
    </xf>
    <xf numFmtId="0" fontId="6" fillId="33" borderId="13" xfId="0" applyFont="1" applyFill="1" applyBorder="1" applyAlignment="1">
      <alignment vertical="justify"/>
    </xf>
    <xf numFmtId="0" fontId="7" fillId="0" borderId="13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16" fontId="9" fillId="34" borderId="12" xfId="0" applyNumberFormat="1" applyFont="1" applyFill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1" fontId="11" fillId="35" borderId="1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34" borderId="13" xfId="0" applyFont="1" applyFill="1" applyBorder="1" applyAlignment="1">
      <alignment horizontal="center" vertical="top" wrapText="1"/>
    </xf>
    <xf numFmtId="49" fontId="12" fillId="34" borderId="13" xfId="0" applyNumberFormat="1" applyFont="1" applyFill="1" applyBorder="1" applyAlignment="1">
      <alignment horizontal="left" vertical="top" wrapText="1"/>
    </xf>
    <xf numFmtId="0" fontId="12" fillId="34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/>
    </xf>
    <xf numFmtId="0" fontId="12" fillId="34" borderId="13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49" fontId="13" fillId="34" borderId="13" xfId="0" applyNumberFormat="1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vertical="top" wrapText="1"/>
    </xf>
    <xf numFmtId="49" fontId="13" fillId="34" borderId="15" xfId="0" applyNumberFormat="1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vertical="top" wrapText="1"/>
    </xf>
    <xf numFmtId="49" fontId="13" fillId="34" borderId="16" xfId="0" applyNumberFormat="1" applyFont="1" applyFill="1" applyBorder="1" applyAlignment="1">
      <alignment horizontal="left" vertical="justify"/>
    </xf>
    <xf numFmtId="0" fontId="13" fillId="34" borderId="14" xfId="0" applyFont="1" applyFill="1" applyBorder="1" applyAlignment="1">
      <alignment vertical="justify"/>
    </xf>
    <xf numFmtId="2" fontId="7" fillId="36" borderId="13" xfId="0" applyNumberFormat="1" applyFont="1" applyFill="1" applyBorder="1" applyAlignment="1">
      <alignment horizontal="right"/>
    </xf>
    <xf numFmtId="165" fontId="7" fillId="36" borderId="13" xfId="0" applyNumberFormat="1" applyFont="1" applyFill="1" applyBorder="1" applyAlignment="1">
      <alignment horizontal="right"/>
    </xf>
    <xf numFmtId="1" fontId="5" fillId="36" borderId="13" xfId="0" applyNumberFormat="1" applyFont="1" applyFill="1" applyBorder="1" applyAlignment="1">
      <alignment horizontal="right"/>
    </xf>
    <xf numFmtId="1" fontId="7" fillId="36" borderId="10" xfId="0" applyNumberFormat="1" applyFont="1" applyFill="1" applyBorder="1" applyAlignment="1">
      <alignment horizontal="right"/>
    </xf>
    <xf numFmtId="1" fontId="7" fillId="36" borderId="13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5" fillId="34" borderId="0" xfId="0" applyFont="1" applyFill="1" applyAlignment="1">
      <alignment horizontal="left"/>
    </xf>
    <xf numFmtId="0" fontId="51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" fontId="9" fillId="34" borderId="10" xfId="0" applyNumberFormat="1" applyFont="1" applyFill="1" applyBorder="1" applyAlignment="1">
      <alignment horizontal="center" vertical="top" wrapText="1"/>
    </xf>
    <xf numFmtId="16" fontId="9" fillId="34" borderId="12" xfId="0" applyNumberFormat="1" applyFont="1" applyFill="1" applyBorder="1" applyAlignment="1">
      <alignment horizontal="center" vertical="top" wrapText="1"/>
    </xf>
    <xf numFmtId="164" fontId="14" fillId="36" borderId="10" xfId="0" applyNumberFormat="1" applyFont="1" applyFill="1" applyBorder="1" applyAlignment="1">
      <alignment horizontal="left" vertical="justify" wrapText="1"/>
    </xf>
    <xf numFmtId="164" fontId="14" fillId="36" borderId="11" xfId="0" applyNumberFormat="1" applyFont="1" applyFill="1" applyBorder="1" applyAlignment="1">
      <alignment horizontal="left" vertical="justify" wrapText="1"/>
    </xf>
    <xf numFmtId="0" fontId="0" fillId="36" borderId="12" xfId="0" applyFill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2"/>
  <sheetViews>
    <sheetView tabSelected="1" zoomScalePageLayoutView="0" workbookViewId="0" topLeftCell="A1">
      <pane xSplit="3" ySplit="4" topLeftCell="D7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03" sqref="I103"/>
    </sheetView>
  </sheetViews>
  <sheetFormatPr defaultColWidth="12.125" defaultRowHeight="12.75"/>
  <cols>
    <col min="1" max="1" width="3.25390625" style="4" customWidth="1"/>
    <col min="2" max="2" width="5.875" style="6" customWidth="1"/>
    <col min="3" max="3" width="13.875" style="4" customWidth="1"/>
    <col min="4" max="4" width="10.875" style="4" hidden="1" customWidth="1"/>
    <col min="5" max="5" width="7.125" style="4" hidden="1" customWidth="1"/>
    <col min="6" max="6" width="11.625" style="4" hidden="1" customWidth="1"/>
    <col min="7" max="7" width="8.875" style="4" customWidth="1"/>
    <col min="8" max="8" width="9.125" style="4" customWidth="1"/>
    <col min="9" max="9" width="7.875" style="4" customWidth="1"/>
    <col min="10" max="10" width="7.00390625" style="4" customWidth="1"/>
    <col min="11" max="11" width="6.875" style="4" customWidth="1"/>
    <col min="12" max="12" width="7.125" style="4" customWidth="1"/>
    <col min="13" max="13" width="7.00390625" style="4" customWidth="1"/>
    <col min="14" max="14" width="6.125" style="4" customWidth="1"/>
    <col min="15" max="15" width="7.125" style="4" customWidth="1"/>
    <col min="16" max="16" width="6.375" style="4" customWidth="1"/>
    <col min="17" max="17" width="6.625" style="4" customWidth="1"/>
    <col min="18" max="18" width="7.375" style="4" customWidth="1"/>
    <col min="19" max="19" width="8.75390625" style="4" customWidth="1"/>
    <col min="20" max="20" width="7.00390625" style="4" customWidth="1"/>
    <col min="21" max="21" width="7.125" style="4" customWidth="1"/>
    <col min="22" max="22" width="6.25390625" style="4" customWidth="1"/>
    <col min="23" max="23" width="6.125" style="4" customWidth="1"/>
    <col min="24" max="24" width="5.25390625" style="4" customWidth="1"/>
    <col min="25" max="26" width="6.875" style="4" customWidth="1"/>
    <col min="27" max="27" width="6.375" style="4" customWidth="1"/>
    <col min="28" max="28" width="5.875" style="4" customWidth="1"/>
    <col min="29" max="29" width="6.75390625" style="4" customWidth="1"/>
    <col min="30" max="16384" width="12.125" style="4" customWidth="1"/>
  </cols>
  <sheetData>
    <row r="1" spans="1:25" ht="16.5" customHeight="1">
      <c r="A1" s="1" t="s">
        <v>207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6" ht="16.5" customHeight="1">
      <c r="A2" s="5"/>
      <c r="F2" s="7" t="s">
        <v>0</v>
      </c>
    </row>
    <row r="3" spans="1:29" ht="80.25" customHeight="1">
      <c r="A3" s="51">
        <v>6</v>
      </c>
      <c r="B3" s="9"/>
      <c r="C3" s="50"/>
      <c r="D3" s="10" t="s">
        <v>1</v>
      </c>
      <c r="E3" s="11" t="s">
        <v>2</v>
      </c>
      <c r="F3" s="12" t="s">
        <v>3</v>
      </c>
      <c r="G3" s="13" t="s">
        <v>4</v>
      </c>
      <c r="H3" s="14" t="s">
        <v>5</v>
      </c>
      <c r="I3" s="14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5" t="s">
        <v>14</v>
      </c>
      <c r="R3" s="15" t="s">
        <v>15</v>
      </c>
      <c r="S3" s="15" t="s">
        <v>16</v>
      </c>
      <c r="T3" s="15" t="s">
        <v>205</v>
      </c>
      <c r="U3" s="15" t="s">
        <v>206</v>
      </c>
      <c r="V3" s="15" t="s">
        <v>208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6" t="s">
        <v>23</v>
      </c>
    </row>
    <row r="4" spans="1:29" s="24" customFormat="1" ht="20.25" customHeight="1">
      <c r="A4" s="17"/>
      <c r="B4" s="52"/>
      <c r="C4" s="53"/>
      <c r="D4" s="18"/>
      <c r="E4" s="19"/>
      <c r="F4" s="20"/>
      <c r="G4" s="21">
        <f>SUM(H4:AC4)</f>
        <v>31842564</v>
      </c>
      <c r="H4" s="22">
        <f>(1295282+1239182)*6</f>
        <v>15206784</v>
      </c>
      <c r="I4" s="22">
        <f>261647*6+250315*6</f>
        <v>3071772</v>
      </c>
      <c r="J4" s="22">
        <f>12178*6+13202*6</f>
        <v>152280</v>
      </c>
      <c r="K4" s="22">
        <f>23900*6+24640*6</f>
        <v>291240</v>
      </c>
      <c r="L4" s="22">
        <f>49160*6+6*41710-M4</f>
        <v>284220</v>
      </c>
      <c r="M4" s="22">
        <f>25500*6+6*18000</f>
        <v>261000</v>
      </c>
      <c r="N4" s="22">
        <f>8939*6+6*9400</f>
        <v>110034</v>
      </c>
      <c r="O4" s="22">
        <f>12740*6+6*12995+7200*12</f>
        <v>240810</v>
      </c>
      <c r="P4" s="22">
        <f>9100*12</f>
        <v>109200</v>
      </c>
      <c r="Q4" s="22">
        <f>2000*12</f>
        <v>24000</v>
      </c>
      <c r="R4" s="22">
        <f>36600*12</f>
        <v>439200</v>
      </c>
      <c r="S4" s="22">
        <f>(116004+658682+55850)*6+6*(124074+735994+55467)</f>
        <v>10476426</v>
      </c>
      <c r="T4" s="22">
        <f>1200*12</f>
        <v>14400</v>
      </c>
      <c r="U4" s="22">
        <f>11900*12</f>
        <v>142800</v>
      </c>
      <c r="V4" s="22">
        <f>8300*12+4000*12</f>
        <v>147600</v>
      </c>
      <c r="W4" s="22">
        <f>10000*6+6*7000</f>
        <v>102000</v>
      </c>
      <c r="X4" s="22">
        <v>0</v>
      </c>
      <c r="Y4" s="22">
        <f>16426*12</f>
        <v>197112</v>
      </c>
      <c r="Z4" s="22">
        <f>11580*6+8580*6</f>
        <v>120960</v>
      </c>
      <c r="AA4" s="22">
        <f>13000*6+6*10000</f>
        <v>138000</v>
      </c>
      <c r="AB4" s="22">
        <f>3750*12</f>
        <v>45000</v>
      </c>
      <c r="AC4" s="23">
        <f>F94-SUM(H4:AB4)</f>
        <v>267726</v>
      </c>
    </row>
    <row r="5" spans="1:29" ht="12" customHeight="1">
      <c r="A5" s="25">
        <v>1</v>
      </c>
      <c r="B5" s="26" t="s">
        <v>24</v>
      </c>
      <c r="C5" s="27" t="s">
        <v>25</v>
      </c>
      <c r="D5" s="32">
        <v>60143</v>
      </c>
      <c r="E5" s="11">
        <f>ROUND((D5/$D$94),3)</f>
        <v>0.058</v>
      </c>
      <c r="F5" s="28">
        <f>ROUND((E5*$F$94),0)</f>
        <v>1846869</v>
      </c>
      <c r="G5" s="8">
        <f>SUM(H5:AC5)</f>
        <v>1846870</v>
      </c>
      <c r="H5" s="11">
        <f>ROUND(($H$4/$G$4*F5),0)</f>
        <v>881994</v>
      </c>
      <c r="I5" s="11">
        <f>ROUND(($I$4/$G$4*F5),0)</f>
        <v>178163</v>
      </c>
      <c r="J5" s="11">
        <f>ROUND(($J$4/$G$4*F5),0)</f>
        <v>8832</v>
      </c>
      <c r="K5" s="11">
        <f>ROUND(($K$4/$G$4*F5),0)</f>
        <v>16892</v>
      </c>
      <c r="L5" s="11">
        <f>ROUND(($L$4/$G$4*F5),0)</f>
        <v>16485</v>
      </c>
      <c r="M5" s="11">
        <f>ROUND(($M$4/$G$4*F5),0)</f>
        <v>15138</v>
      </c>
      <c r="N5" s="11">
        <f>ROUND(($N$4/$G$4*F5),0)</f>
        <v>6382</v>
      </c>
      <c r="O5" s="11">
        <f>ROUND(($O$4/$G$4*F5),0)</f>
        <v>13967</v>
      </c>
      <c r="P5" s="11">
        <f>ROUND(($P$4/$G$4*F5),0)</f>
        <v>6334</v>
      </c>
      <c r="Q5" s="11">
        <f>ROUND(($Q$4/$G$4*F5),0)</f>
        <v>1392</v>
      </c>
      <c r="R5" s="11">
        <f>ROUND(($R$4/$G$4*F5),0)</f>
        <v>25474</v>
      </c>
      <c r="S5" s="11">
        <f>ROUND(($S$4/$G$4*F5),0)</f>
        <v>607633</v>
      </c>
      <c r="T5" s="11">
        <f>ROUND(($T$4/$G$4*F5),0)</f>
        <v>835</v>
      </c>
      <c r="U5" s="11">
        <f>ROUND(($U$4/$G$4*F5),0)</f>
        <v>8282</v>
      </c>
      <c r="V5" s="11">
        <f>ROUND(($V$4/$G$4*F5),0)</f>
        <v>8561</v>
      </c>
      <c r="W5" s="11">
        <f aca="true" t="shared" si="0" ref="W5:W36">ROUND(($W$4/$G$4*F5),0)</f>
        <v>5916</v>
      </c>
      <c r="X5" s="11">
        <f aca="true" t="shared" si="1" ref="X5:X36">ROUND(($X$4/$G$4*F5),0)</f>
        <v>0</v>
      </c>
      <c r="Y5" s="11">
        <f aca="true" t="shared" si="2" ref="Y5:Y36">ROUND(($Y$4/$G$4*F5),0)</f>
        <v>11432</v>
      </c>
      <c r="Z5" s="11">
        <f aca="true" t="shared" si="3" ref="Z5:Z36">ROUND(($Z$4/$G$4*F5),0)</f>
        <v>7016</v>
      </c>
      <c r="AA5" s="11">
        <f aca="true" t="shared" si="4" ref="AA5:AA36">ROUND(($AA$4/$G$4*F5),0)</f>
        <v>8004</v>
      </c>
      <c r="AB5" s="11">
        <f aca="true" t="shared" si="5" ref="AB5:AB36">ROUND(($AB$4/$G$4*F5),0)</f>
        <v>2610</v>
      </c>
      <c r="AC5" s="11">
        <f aca="true" t="shared" si="6" ref="AC5:AC36">ROUND(($AC$4/$G$4*F5),0)</f>
        <v>15528</v>
      </c>
    </row>
    <row r="6" spans="1:29" ht="15.75" customHeight="1">
      <c r="A6" s="25">
        <f aca="true" t="shared" si="7" ref="A6:A15">A5+1</f>
        <v>2</v>
      </c>
      <c r="B6" s="26" t="s">
        <v>26</v>
      </c>
      <c r="C6" s="27" t="s">
        <v>27</v>
      </c>
      <c r="D6" s="11">
        <v>22763.1</v>
      </c>
      <c r="E6" s="11">
        <f aca="true" t="shared" si="8" ref="E6:E69">ROUND((D6/$D$94),3)</f>
        <v>0.022</v>
      </c>
      <c r="F6" s="28">
        <f aca="true" t="shared" si="9" ref="F6:F69">ROUND((E6*$F$94),0)</f>
        <v>700536</v>
      </c>
      <c r="G6" s="8">
        <f aca="true" t="shared" si="10" ref="G6:G69">SUM(H6:AC6)</f>
        <v>700535</v>
      </c>
      <c r="H6" s="11">
        <f aca="true" t="shared" si="11" ref="H6:H69">ROUND(($H$4/$G$4*F6),0)</f>
        <v>334549</v>
      </c>
      <c r="I6" s="11">
        <f aca="true" t="shared" si="12" ref="I6:I69">ROUND(($I$4/$G$4*F6),0)</f>
        <v>67579</v>
      </c>
      <c r="J6" s="11">
        <f aca="true" t="shared" si="13" ref="J6:J69">ROUND(($J$4/$G$4*F6),0)</f>
        <v>3350</v>
      </c>
      <c r="K6" s="11">
        <f aca="true" t="shared" si="14" ref="K6:K69">ROUND(($K$4/$G$4*F6),0)</f>
        <v>6407</v>
      </c>
      <c r="L6" s="11">
        <f aca="true" t="shared" si="15" ref="L6:L69">ROUND(($L$4/$G$4*F6),0)</f>
        <v>6253</v>
      </c>
      <c r="M6" s="11">
        <f aca="true" t="shared" si="16" ref="M6:M69">ROUND(($M$4/$G$4*F6),0)</f>
        <v>5742</v>
      </c>
      <c r="N6" s="11">
        <f aca="true" t="shared" si="17" ref="N6:N69">ROUND(($N$4/$G$4*F6),0)</f>
        <v>2421</v>
      </c>
      <c r="O6" s="11">
        <f aca="true" t="shared" si="18" ref="O6:O69">ROUND(($O$4/$G$4*F6),0)</f>
        <v>5298</v>
      </c>
      <c r="P6" s="11">
        <f aca="true" t="shared" si="19" ref="P6:P69">ROUND(($P$4/$G$4*F6),0)</f>
        <v>2402</v>
      </c>
      <c r="Q6" s="11">
        <f aca="true" t="shared" si="20" ref="Q6:Q69">ROUND(($Q$4/$G$4*F6),0)</f>
        <v>528</v>
      </c>
      <c r="R6" s="11">
        <f aca="true" t="shared" si="21" ref="R6:R69">ROUND(($R$4/$G$4*F6),0)</f>
        <v>9662</v>
      </c>
      <c r="S6" s="11">
        <f aca="true" t="shared" si="22" ref="S6:S69">ROUND(($S$4/$G$4*F6),0)</f>
        <v>230481</v>
      </c>
      <c r="T6" s="11">
        <f aca="true" t="shared" si="23" ref="T6:T69">ROUND(($T$4/$G$4*F6),0)</f>
        <v>317</v>
      </c>
      <c r="U6" s="11">
        <f aca="true" t="shared" si="24" ref="U6:U69">ROUND(($U$4/$G$4*F6),0)</f>
        <v>3142</v>
      </c>
      <c r="V6" s="11">
        <f aca="true" t="shared" si="25" ref="V6:V69">ROUND(($V$4/$G$4*F6),0)</f>
        <v>3247</v>
      </c>
      <c r="W6" s="11">
        <f t="shared" si="0"/>
        <v>2244</v>
      </c>
      <c r="X6" s="11">
        <f t="shared" si="1"/>
        <v>0</v>
      </c>
      <c r="Y6" s="11">
        <f t="shared" si="2"/>
        <v>4336</v>
      </c>
      <c r="Z6" s="11">
        <f t="shared" si="3"/>
        <v>2661</v>
      </c>
      <c r="AA6" s="11">
        <f t="shared" si="4"/>
        <v>3036</v>
      </c>
      <c r="AB6" s="11">
        <f t="shared" si="5"/>
        <v>990</v>
      </c>
      <c r="AC6" s="11">
        <f t="shared" si="6"/>
        <v>5890</v>
      </c>
    </row>
    <row r="7" spans="1:29" ht="12.75">
      <c r="A7" s="25">
        <f t="shared" si="7"/>
        <v>3</v>
      </c>
      <c r="B7" s="26" t="s">
        <v>28</v>
      </c>
      <c r="C7" s="27" t="s">
        <v>29</v>
      </c>
      <c r="D7" s="11">
        <v>3820.59</v>
      </c>
      <c r="E7" s="11">
        <f t="shared" si="8"/>
        <v>0.004</v>
      </c>
      <c r="F7" s="28">
        <f t="shared" si="9"/>
        <v>127370</v>
      </c>
      <c r="G7" s="8">
        <f t="shared" si="10"/>
        <v>127370</v>
      </c>
      <c r="H7" s="11">
        <f t="shared" si="11"/>
        <v>60827</v>
      </c>
      <c r="I7" s="11">
        <f t="shared" si="12"/>
        <v>12287</v>
      </c>
      <c r="J7" s="11">
        <f t="shared" si="13"/>
        <v>609</v>
      </c>
      <c r="K7" s="11">
        <f t="shared" si="14"/>
        <v>1165</v>
      </c>
      <c r="L7" s="11">
        <f t="shared" si="15"/>
        <v>1137</v>
      </c>
      <c r="M7" s="11">
        <f t="shared" si="16"/>
        <v>1044</v>
      </c>
      <c r="N7" s="11">
        <f t="shared" si="17"/>
        <v>440</v>
      </c>
      <c r="O7" s="11">
        <f t="shared" si="18"/>
        <v>963</v>
      </c>
      <c r="P7" s="11">
        <f t="shared" si="19"/>
        <v>437</v>
      </c>
      <c r="Q7" s="11">
        <f t="shared" si="20"/>
        <v>96</v>
      </c>
      <c r="R7" s="11">
        <f t="shared" si="21"/>
        <v>1757</v>
      </c>
      <c r="S7" s="11">
        <f t="shared" si="22"/>
        <v>41906</v>
      </c>
      <c r="T7" s="11">
        <f t="shared" si="23"/>
        <v>58</v>
      </c>
      <c r="U7" s="11">
        <f t="shared" si="24"/>
        <v>571</v>
      </c>
      <c r="V7" s="11">
        <f t="shared" si="25"/>
        <v>590</v>
      </c>
      <c r="W7" s="11">
        <f t="shared" si="0"/>
        <v>408</v>
      </c>
      <c r="X7" s="11">
        <f t="shared" si="1"/>
        <v>0</v>
      </c>
      <c r="Y7" s="11">
        <f t="shared" si="2"/>
        <v>788</v>
      </c>
      <c r="Z7" s="11">
        <f t="shared" si="3"/>
        <v>484</v>
      </c>
      <c r="AA7" s="11">
        <f t="shared" si="4"/>
        <v>552</v>
      </c>
      <c r="AB7" s="11">
        <f t="shared" si="5"/>
        <v>180</v>
      </c>
      <c r="AC7" s="11">
        <f t="shared" si="6"/>
        <v>1071</v>
      </c>
    </row>
    <row r="8" spans="1:29" ht="15.75" customHeight="1">
      <c r="A8" s="25">
        <f t="shared" si="7"/>
        <v>4</v>
      </c>
      <c r="B8" s="26" t="s">
        <v>30</v>
      </c>
      <c r="C8" s="27" t="s">
        <v>31</v>
      </c>
      <c r="D8" s="11">
        <v>14333.19</v>
      </c>
      <c r="E8" s="11">
        <f t="shared" si="8"/>
        <v>0.014</v>
      </c>
      <c r="F8" s="28">
        <f t="shared" si="9"/>
        <v>445796</v>
      </c>
      <c r="G8" s="8">
        <f t="shared" si="10"/>
        <v>445795</v>
      </c>
      <c r="H8" s="11">
        <f t="shared" si="11"/>
        <v>212895</v>
      </c>
      <c r="I8" s="11">
        <f t="shared" si="12"/>
        <v>43005</v>
      </c>
      <c r="J8" s="11">
        <f t="shared" si="13"/>
        <v>2132</v>
      </c>
      <c r="K8" s="11">
        <f t="shared" si="14"/>
        <v>4077</v>
      </c>
      <c r="L8" s="11">
        <f t="shared" si="15"/>
        <v>3979</v>
      </c>
      <c r="M8" s="11">
        <f t="shared" si="16"/>
        <v>3654</v>
      </c>
      <c r="N8" s="11">
        <f t="shared" si="17"/>
        <v>1540</v>
      </c>
      <c r="O8" s="11">
        <f t="shared" si="18"/>
        <v>3371</v>
      </c>
      <c r="P8" s="11">
        <f t="shared" si="19"/>
        <v>1529</v>
      </c>
      <c r="Q8" s="11">
        <f t="shared" si="20"/>
        <v>336</v>
      </c>
      <c r="R8" s="11">
        <f t="shared" si="21"/>
        <v>6149</v>
      </c>
      <c r="S8" s="11">
        <f t="shared" si="22"/>
        <v>146670</v>
      </c>
      <c r="T8" s="11">
        <f t="shared" si="23"/>
        <v>202</v>
      </c>
      <c r="U8" s="11">
        <f t="shared" si="24"/>
        <v>1999</v>
      </c>
      <c r="V8" s="11">
        <f t="shared" si="25"/>
        <v>2066</v>
      </c>
      <c r="W8" s="11">
        <f t="shared" si="0"/>
        <v>1428</v>
      </c>
      <c r="X8" s="11">
        <f t="shared" si="1"/>
        <v>0</v>
      </c>
      <c r="Y8" s="11">
        <f t="shared" si="2"/>
        <v>2760</v>
      </c>
      <c r="Z8" s="11">
        <f t="shared" si="3"/>
        <v>1693</v>
      </c>
      <c r="AA8" s="11">
        <f t="shared" si="4"/>
        <v>1932</v>
      </c>
      <c r="AB8" s="11">
        <f t="shared" si="5"/>
        <v>630</v>
      </c>
      <c r="AC8" s="11">
        <f t="shared" si="6"/>
        <v>3748</v>
      </c>
    </row>
    <row r="9" spans="1:29" ht="16.5" customHeight="1">
      <c r="A9" s="25">
        <f t="shared" si="7"/>
        <v>5</v>
      </c>
      <c r="B9" s="26" t="s">
        <v>32</v>
      </c>
      <c r="C9" s="27" t="s">
        <v>33</v>
      </c>
      <c r="D9" s="11">
        <v>8888.95</v>
      </c>
      <c r="E9" s="11">
        <f t="shared" si="8"/>
        <v>0.009</v>
      </c>
      <c r="F9" s="28">
        <f t="shared" si="9"/>
        <v>286583</v>
      </c>
      <c r="G9" s="8">
        <f t="shared" si="10"/>
        <v>286584</v>
      </c>
      <c r="H9" s="11">
        <f t="shared" si="11"/>
        <v>136861</v>
      </c>
      <c r="I9" s="11">
        <f t="shared" si="12"/>
        <v>27646</v>
      </c>
      <c r="J9" s="11">
        <f t="shared" si="13"/>
        <v>1371</v>
      </c>
      <c r="K9" s="11">
        <f t="shared" si="14"/>
        <v>2621</v>
      </c>
      <c r="L9" s="11">
        <f t="shared" si="15"/>
        <v>2558</v>
      </c>
      <c r="M9" s="11">
        <f t="shared" si="16"/>
        <v>2349</v>
      </c>
      <c r="N9" s="11">
        <f t="shared" si="17"/>
        <v>990</v>
      </c>
      <c r="O9" s="11">
        <f t="shared" si="18"/>
        <v>2167</v>
      </c>
      <c r="P9" s="11">
        <f t="shared" si="19"/>
        <v>983</v>
      </c>
      <c r="Q9" s="11">
        <f t="shared" si="20"/>
        <v>216</v>
      </c>
      <c r="R9" s="11">
        <f t="shared" si="21"/>
        <v>3953</v>
      </c>
      <c r="S9" s="11">
        <f t="shared" si="22"/>
        <v>94288</v>
      </c>
      <c r="T9" s="11">
        <f t="shared" si="23"/>
        <v>130</v>
      </c>
      <c r="U9" s="11">
        <f t="shared" si="24"/>
        <v>1285</v>
      </c>
      <c r="V9" s="11">
        <f t="shared" si="25"/>
        <v>1328</v>
      </c>
      <c r="W9" s="11">
        <f t="shared" si="0"/>
        <v>918</v>
      </c>
      <c r="X9" s="11">
        <f t="shared" si="1"/>
        <v>0</v>
      </c>
      <c r="Y9" s="11">
        <f t="shared" si="2"/>
        <v>1774</v>
      </c>
      <c r="Z9" s="11">
        <f t="shared" si="3"/>
        <v>1089</v>
      </c>
      <c r="AA9" s="11">
        <f t="shared" si="4"/>
        <v>1242</v>
      </c>
      <c r="AB9" s="11">
        <f t="shared" si="5"/>
        <v>405</v>
      </c>
      <c r="AC9" s="11">
        <f t="shared" si="6"/>
        <v>2410</v>
      </c>
    </row>
    <row r="10" spans="1:29" ht="25.5">
      <c r="A10" s="25">
        <f t="shared" si="7"/>
        <v>6</v>
      </c>
      <c r="B10" s="26" t="s">
        <v>34</v>
      </c>
      <c r="C10" s="27" t="s">
        <v>35</v>
      </c>
      <c r="D10" s="11">
        <v>30736.32</v>
      </c>
      <c r="E10" s="11">
        <f t="shared" si="8"/>
        <v>0.03</v>
      </c>
      <c r="F10" s="28">
        <f t="shared" si="9"/>
        <v>955277</v>
      </c>
      <c r="G10" s="8">
        <f t="shared" si="10"/>
        <v>955277</v>
      </c>
      <c r="H10" s="11">
        <f t="shared" si="11"/>
        <v>456204</v>
      </c>
      <c r="I10" s="11">
        <f t="shared" si="12"/>
        <v>92153</v>
      </c>
      <c r="J10" s="11">
        <f t="shared" si="13"/>
        <v>4568</v>
      </c>
      <c r="K10" s="11">
        <f t="shared" si="14"/>
        <v>8737</v>
      </c>
      <c r="L10" s="11">
        <f t="shared" si="15"/>
        <v>8527</v>
      </c>
      <c r="M10" s="11">
        <f t="shared" si="16"/>
        <v>7830</v>
      </c>
      <c r="N10" s="11">
        <f t="shared" si="17"/>
        <v>3301</v>
      </c>
      <c r="O10" s="11">
        <f t="shared" si="18"/>
        <v>7224</v>
      </c>
      <c r="P10" s="11">
        <f t="shared" si="19"/>
        <v>3276</v>
      </c>
      <c r="Q10" s="11">
        <f t="shared" si="20"/>
        <v>720</v>
      </c>
      <c r="R10" s="11">
        <f t="shared" si="21"/>
        <v>13176</v>
      </c>
      <c r="S10" s="11">
        <f t="shared" si="22"/>
        <v>314293</v>
      </c>
      <c r="T10" s="11">
        <f t="shared" si="23"/>
        <v>432</v>
      </c>
      <c r="U10" s="11">
        <f t="shared" si="24"/>
        <v>4284</v>
      </c>
      <c r="V10" s="11">
        <f t="shared" si="25"/>
        <v>4428</v>
      </c>
      <c r="W10" s="11">
        <f t="shared" si="0"/>
        <v>3060</v>
      </c>
      <c r="X10" s="11">
        <f t="shared" si="1"/>
        <v>0</v>
      </c>
      <c r="Y10" s="11">
        <f t="shared" si="2"/>
        <v>5913</v>
      </c>
      <c r="Z10" s="11">
        <f t="shared" si="3"/>
        <v>3629</v>
      </c>
      <c r="AA10" s="11">
        <f t="shared" si="4"/>
        <v>4140</v>
      </c>
      <c r="AB10" s="11">
        <f t="shared" si="5"/>
        <v>1350</v>
      </c>
      <c r="AC10" s="11">
        <f t="shared" si="6"/>
        <v>8032</v>
      </c>
    </row>
    <row r="11" spans="1:29" ht="18" customHeight="1">
      <c r="A11" s="25">
        <f t="shared" si="7"/>
        <v>7</v>
      </c>
      <c r="B11" s="26" t="s">
        <v>36</v>
      </c>
      <c r="C11" s="27" t="s">
        <v>37</v>
      </c>
      <c r="D11" s="11">
        <v>7357.1</v>
      </c>
      <c r="E11" s="11">
        <f t="shared" si="8"/>
        <v>0.007</v>
      </c>
      <c r="F11" s="28">
        <f t="shared" si="9"/>
        <v>222898</v>
      </c>
      <c r="G11" s="8">
        <f t="shared" si="10"/>
        <v>222899</v>
      </c>
      <c r="H11" s="11">
        <f t="shared" si="11"/>
        <v>106448</v>
      </c>
      <c r="I11" s="11">
        <f t="shared" si="12"/>
        <v>21502</v>
      </c>
      <c r="J11" s="11">
        <f t="shared" si="13"/>
        <v>1066</v>
      </c>
      <c r="K11" s="11">
        <f t="shared" si="14"/>
        <v>2039</v>
      </c>
      <c r="L11" s="11">
        <f t="shared" si="15"/>
        <v>1990</v>
      </c>
      <c r="M11" s="11">
        <f t="shared" si="16"/>
        <v>1827</v>
      </c>
      <c r="N11" s="11">
        <f t="shared" si="17"/>
        <v>770</v>
      </c>
      <c r="O11" s="11">
        <f t="shared" si="18"/>
        <v>1686</v>
      </c>
      <c r="P11" s="11">
        <f t="shared" si="19"/>
        <v>764</v>
      </c>
      <c r="Q11" s="11">
        <f t="shared" si="20"/>
        <v>168</v>
      </c>
      <c r="R11" s="11">
        <f t="shared" si="21"/>
        <v>3074</v>
      </c>
      <c r="S11" s="11">
        <f t="shared" si="22"/>
        <v>73335</v>
      </c>
      <c r="T11" s="11">
        <f t="shared" si="23"/>
        <v>101</v>
      </c>
      <c r="U11" s="11">
        <f t="shared" si="24"/>
        <v>1000</v>
      </c>
      <c r="V11" s="11">
        <f t="shared" si="25"/>
        <v>1033</v>
      </c>
      <c r="W11" s="11">
        <f t="shared" si="0"/>
        <v>714</v>
      </c>
      <c r="X11" s="11">
        <f t="shared" si="1"/>
        <v>0</v>
      </c>
      <c r="Y11" s="11">
        <f t="shared" si="2"/>
        <v>1380</v>
      </c>
      <c r="Z11" s="11">
        <f t="shared" si="3"/>
        <v>847</v>
      </c>
      <c r="AA11" s="11">
        <f t="shared" si="4"/>
        <v>966</v>
      </c>
      <c r="AB11" s="11">
        <f t="shared" si="5"/>
        <v>315</v>
      </c>
      <c r="AC11" s="11">
        <f t="shared" si="6"/>
        <v>1874</v>
      </c>
    </row>
    <row r="12" spans="1:29" ht="16.5" customHeight="1">
      <c r="A12" s="25">
        <f t="shared" si="7"/>
        <v>8</v>
      </c>
      <c r="B12" s="26" t="s">
        <v>38</v>
      </c>
      <c r="C12" s="27" t="s">
        <v>39</v>
      </c>
      <c r="D12" s="11">
        <v>8580.98</v>
      </c>
      <c r="E12" s="11">
        <f t="shared" si="8"/>
        <v>0.008</v>
      </c>
      <c r="F12" s="28">
        <f t="shared" si="9"/>
        <v>254741</v>
      </c>
      <c r="G12" s="8">
        <f t="shared" si="10"/>
        <v>254742</v>
      </c>
      <c r="H12" s="11">
        <f t="shared" si="11"/>
        <v>121655</v>
      </c>
      <c r="I12" s="11">
        <f t="shared" si="12"/>
        <v>24574</v>
      </c>
      <c r="J12" s="11">
        <f t="shared" si="13"/>
        <v>1218</v>
      </c>
      <c r="K12" s="11">
        <f t="shared" si="14"/>
        <v>2330</v>
      </c>
      <c r="L12" s="11">
        <f t="shared" si="15"/>
        <v>2274</v>
      </c>
      <c r="M12" s="11">
        <f t="shared" si="16"/>
        <v>2088</v>
      </c>
      <c r="N12" s="11">
        <f t="shared" si="17"/>
        <v>880</v>
      </c>
      <c r="O12" s="11">
        <f t="shared" si="18"/>
        <v>1926</v>
      </c>
      <c r="P12" s="11">
        <f t="shared" si="19"/>
        <v>874</v>
      </c>
      <c r="Q12" s="11">
        <f t="shared" si="20"/>
        <v>192</v>
      </c>
      <c r="R12" s="11">
        <f t="shared" si="21"/>
        <v>3514</v>
      </c>
      <c r="S12" s="11">
        <f t="shared" si="22"/>
        <v>83812</v>
      </c>
      <c r="T12" s="11">
        <f t="shared" si="23"/>
        <v>115</v>
      </c>
      <c r="U12" s="11">
        <f t="shared" si="24"/>
        <v>1142</v>
      </c>
      <c r="V12" s="11">
        <f t="shared" si="25"/>
        <v>1181</v>
      </c>
      <c r="W12" s="11">
        <f t="shared" si="0"/>
        <v>816</v>
      </c>
      <c r="X12" s="11">
        <f t="shared" si="1"/>
        <v>0</v>
      </c>
      <c r="Y12" s="11">
        <f t="shared" si="2"/>
        <v>1577</v>
      </c>
      <c r="Z12" s="11">
        <f t="shared" si="3"/>
        <v>968</v>
      </c>
      <c r="AA12" s="11">
        <f t="shared" si="4"/>
        <v>1104</v>
      </c>
      <c r="AB12" s="11">
        <f t="shared" si="5"/>
        <v>360</v>
      </c>
      <c r="AC12" s="11">
        <f t="shared" si="6"/>
        <v>2142</v>
      </c>
    </row>
    <row r="13" spans="1:29" ht="12.75">
      <c r="A13" s="25">
        <f t="shared" si="7"/>
        <v>9</v>
      </c>
      <c r="B13" s="26" t="s">
        <v>40</v>
      </c>
      <c r="C13" s="27" t="s">
        <v>41</v>
      </c>
      <c r="D13" s="11">
        <v>7098.9</v>
      </c>
      <c r="E13" s="11">
        <f t="shared" si="8"/>
        <v>0.007</v>
      </c>
      <c r="F13" s="28">
        <f t="shared" si="9"/>
        <v>222898</v>
      </c>
      <c r="G13" s="8">
        <f t="shared" si="10"/>
        <v>222899</v>
      </c>
      <c r="H13" s="11">
        <f t="shared" si="11"/>
        <v>106448</v>
      </c>
      <c r="I13" s="11">
        <f t="shared" si="12"/>
        <v>21502</v>
      </c>
      <c r="J13" s="11">
        <f t="shared" si="13"/>
        <v>1066</v>
      </c>
      <c r="K13" s="11">
        <f t="shared" si="14"/>
        <v>2039</v>
      </c>
      <c r="L13" s="11">
        <f t="shared" si="15"/>
        <v>1990</v>
      </c>
      <c r="M13" s="11">
        <f t="shared" si="16"/>
        <v>1827</v>
      </c>
      <c r="N13" s="11">
        <f t="shared" si="17"/>
        <v>770</v>
      </c>
      <c r="O13" s="11">
        <f t="shared" si="18"/>
        <v>1686</v>
      </c>
      <c r="P13" s="11">
        <f t="shared" si="19"/>
        <v>764</v>
      </c>
      <c r="Q13" s="11">
        <f t="shared" si="20"/>
        <v>168</v>
      </c>
      <c r="R13" s="11">
        <f t="shared" si="21"/>
        <v>3074</v>
      </c>
      <c r="S13" s="11">
        <f t="shared" si="22"/>
        <v>73335</v>
      </c>
      <c r="T13" s="11">
        <f t="shared" si="23"/>
        <v>101</v>
      </c>
      <c r="U13" s="11">
        <f t="shared" si="24"/>
        <v>1000</v>
      </c>
      <c r="V13" s="11">
        <f t="shared" si="25"/>
        <v>1033</v>
      </c>
      <c r="W13" s="11">
        <f t="shared" si="0"/>
        <v>714</v>
      </c>
      <c r="X13" s="11">
        <f t="shared" si="1"/>
        <v>0</v>
      </c>
      <c r="Y13" s="11">
        <f t="shared" si="2"/>
        <v>1380</v>
      </c>
      <c r="Z13" s="11">
        <f t="shared" si="3"/>
        <v>847</v>
      </c>
      <c r="AA13" s="11">
        <f t="shared" si="4"/>
        <v>966</v>
      </c>
      <c r="AB13" s="11">
        <f t="shared" si="5"/>
        <v>315</v>
      </c>
      <c r="AC13" s="11">
        <f t="shared" si="6"/>
        <v>1874</v>
      </c>
    </row>
    <row r="14" spans="1:29" ht="12.75">
      <c r="A14" s="25">
        <f t="shared" si="7"/>
        <v>10</v>
      </c>
      <c r="B14" s="26" t="s">
        <v>42</v>
      </c>
      <c r="C14" s="27" t="s">
        <v>43</v>
      </c>
      <c r="D14" s="11">
        <v>3904.1</v>
      </c>
      <c r="E14" s="11">
        <f t="shared" si="8"/>
        <v>0.004</v>
      </c>
      <c r="F14" s="28">
        <f t="shared" si="9"/>
        <v>127370</v>
      </c>
      <c r="G14" s="8">
        <f t="shared" si="10"/>
        <v>127370</v>
      </c>
      <c r="H14" s="11">
        <f t="shared" si="11"/>
        <v>60827</v>
      </c>
      <c r="I14" s="11">
        <f t="shared" si="12"/>
        <v>12287</v>
      </c>
      <c r="J14" s="11">
        <f t="shared" si="13"/>
        <v>609</v>
      </c>
      <c r="K14" s="11">
        <f t="shared" si="14"/>
        <v>1165</v>
      </c>
      <c r="L14" s="11">
        <f t="shared" si="15"/>
        <v>1137</v>
      </c>
      <c r="M14" s="11">
        <f t="shared" si="16"/>
        <v>1044</v>
      </c>
      <c r="N14" s="11">
        <f t="shared" si="17"/>
        <v>440</v>
      </c>
      <c r="O14" s="11">
        <f t="shared" si="18"/>
        <v>963</v>
      </c>
      <c r="P14" s="11">
        <f t="shared" si="19"/>
        <v>437</v>
      </c>
      <c r="Q14" s="11">
        <f t="shared" si="20"/>
        <v>96</v>
      </c>
      <c r="R14" s="11">
        <f t="shared" si="21"/>
        <v>1757</v>
      </c>
      <c r="S14" s="11">
        <f t="shared" si="22"/>
        <v>41906</v>
      </c>
      <c r="T14" s="11">
        <f t="shared" si="23"/>
        <v>58</v>
      </c>
      <c r="U14" s="11">
        <f t="shared" si="24"/>
        <v>571</v>
      </c>
      <c r="V14" s="11">
        <f t="shared" si="25"/>
        <v>590</v>
      </c>
      <c r="W14" s="11">
        <f t="shared" si="0"/>
        <v>408</v>
      </c>
      <c r="X14" s="11">
        <f t="shared" si="1"/>
        <v>0</v>
      </c>
      <c r="Y14" s="11">
        <f t="shared" si="2"/>
        <v>788</v>
      </c>
      <c r="Z14" s="11">
        <f t="shared" si="3"/>
        <v>484</v>
      </c>
      <c r="AA14" s="11">
        <f t="shared" si="4"/>
        <v>552</v>
      </c>
      <c r="AB14" s="11">
        <f t="shared" si="5"/>
        <v>180</v>
      </c>
      <c r="AC14" s="11">
        <f t="shared" si="6"/>
        <v>1071</v>
      </c>
    </row>
    <row r="15" spans="1:29" ht="25.5">
      <c r="A15" s="25">
        <f t="shared" si="7"/>
        <v>11</v>
      </c>
      <c r="B15" s="26" t="s">
        <v>44</v>
      </c>
      <c r="C15" s="27" t="s">
        <v>45</v>
      </c>
      <c r="D15" s="11">
        <v>14395.6</v>
      </c>
      <c r="E15" s="11">
        <f t="shared" si="8"/>
        <v>0.014</v>
      </c>
      <c r="F15" s="28">
        <f t="shared" si="9"/>
        <v>445796</v>
      </c>
      <c r="G15" s="8">
        <f t="shared" si="10"/>
        <v>445795</v>
      </c>
      <c r="H15" s="11">
        <f t="shared" si="11"/>
        <v>212895</v>
      </c>
      <c r="I15" s="11">
        <f t="shared" si="12"/>
        <v>43005</v>
      </c>
      <c r="J15" s="11">
        <f t="shared" si="13"/>
        <v>2132</v>
      </c>
      <c r="K15" s="11">
        <f t="shared" si="14"/>
        <v>4077</v>
      </c>
      <c r="L15" s="11">
        <f t="shared" si="15"/>
        <v>3979</v>
      </c>
      <c r="M15" s="11">
        <f t="shared" si="16"/>
        <v>3654</v>
      </c>
      <c r="N15" s="11">
        <f t="shared" si="17"/>
        <v>1540</v>
      </c>
      <c r="O15" s="11">
        <f t="shared" si="18"/>
        <v>3371</v>
      </c>
      <c r="P15" s="11">
        <f t="shared" si="19"/>
        <v>1529</v>
      </c>
      <c r="Q15" s="11">
        <f t="shared" si="20"/>
        <v>336</v>
      </c>
      <c r="R15" s="11">
        <f t="shared" si="21"/>
        <v>6149</v>
      </c>
      <c r="S15" s="11">
        <f t="shared" si="22"/>
        <v>146670</v>
      </c>
      <c r="T15" s="11">
        <f t="shared" si="23"/>
        <v>202</v>
      </c>
      <c r="U15" s="11">
        <f t="shared" si="24"/>
        <v>1999</v>
      </c>
      <c r="V15" s="11">
        <f t="shared" si="25"/>
        <v>2066</v>
      </c>
      <c r="W15" s="11">
        <f t="shared" si="0"/>
        <v>1428</v>
      </c>
      <c r="X15" s="11">
        <f t="shared" si="1"/>
        <v>0</v>
      </c>
      <c r="Y15" s="11">
        <f t="shared" si="2"/>
        <v>2760</v>
      </c>
      <c r="Z15" s="11">
        <f t="shared" si="3"/>
        <v>1693</v>
      </c>
      <c r="AA15" s="11">
        <f t="shared" si="4"/>
        <v>1932</v>
      </c>
      <c r="AB15" s="11">
        <f t="shared" si="5"/>
        <v>630</v>
      </c>
      <c r="AC15" s="11">
        <f t="shared" si="6"/>
        <v>3748</v>
      </c>
    </row>
    <row r="16" spans="1:29" ht="14.25" customHeight="1">
      <c r="A16" s="25">
        <f>A15+1</f>
        <v>12</v>
      </c>
      <c r="B16" s="26" t="s">
        <v>46</v>
      </c>
      <c r="C16" s="29" t="s">
        <v>47</v>
      </c>
      <c r="D16" s="11">
        <v>25896.03</v>
      </c>
      <c r="E16" s="11">
        <f t="shared" si="8"/>
        <v>0.025</v>
      </c>
      <c r="F16" s="28">
        <f t="shared" si="9"/>
        <v>796064</v>
      </c>
      <c r="G16" s="8">
        <f t="shared" si="10"/>
        <v>796064</v>
      </c>
      <c r="H16" s="11">
        <f t="shared" si="11"/>
        <v>380170</v>
      </c>
      <c r="I16" s="11">
        <f t="shared" si="12"/>
        <v>76794</v>
      </c>
      <c r="J16" s="11">
        <f t="shared" si="13"/>
        <v>3807</v>
      </c>
      <c r="K16" s="11">
        <f t="shared" si="14"/>
        <v>7281</v>
      </c>
      <c r="L16" s="11">
        <f t="shared" si="15"/>
        <v>7105</v>
      </c>
      <c r="M16" s="11">
        <f t="shared" si="16"/>
        <v>6525</v>
      </c>
      <c r="N16" s="11">
        <f t="shared" si="17"/>
        <v>2751</v>
      </c>
      <c r="O16" s="11">
        <f t="shared" si="18"/>
        <v>6020</v>
      </c>
      <c r="P16" s="11">
        <f t="shared" si="19"/>
        <v>2730</v>
      </c>
      <c r="Q16" s="11">
        <f t="shared" si="20"/>
        <v>600</v>
      </c>
      <c r="R16" s="11">
        <f t="shared" si="21"/>
        <v>10980</v>
      </c>
      <c r="S16" s="11">
        <f t="shared" si="22"/>
        <v>261911</v>
      </c>
      <c r="T16" s="11">
        <f t="shared" si="23"/>
        <v>360</v>
      </c>
      <c r="U16" s="11">
        <f t="shared" si="24"/>
        <v>3570</v>
      </c>
      <c r="V16" s="11">
        <f t="shared" si="25"/>
        <v>3690</v>
      </c>
      <c r="W16" s="11">
        <f t="shared" si="0"/>
        <v>2550</v>
      </c>
      <c r="X16" s="11">
        <f t="shared" si="1"/>
        <v>0</v>
      </c>
      <c r="Y16" s="11">
        <f t="shared" si="2"/>
        <v>4928</v>
      </c>
      <c r="Z16" s="11">
        <f t="shared" si="3"/>
        <v>3024</v>
      </c>
      <c r="AA16" s="11">
        <f t="shared" si="4"/>
        <v>3450</v>
      </c>
      <c r="AB16" s="11">
        <f t="shared" si="5"/>
        <v>1125</v>
      </c>
      <c r="AC16" s="11">
        <f t="shared" si="6"/>
        <v>6693</v>
      </c>
    </row>
    <row r="17" spans="1:29" ht="14.25" customHeight="1">
      <c r="A17" s="25">
        <f>A16+1</f>
        <v>13</v>
      </c>
      <c r="B17" s="26" t="s">
        <v>48</v>
      </c>
      <c r="C17" s="27" t="s">
        <v>49</v>
      </c>
      <c r="D17" s="11">
        <v>8501.2</v>
      </c>
      <c r="E17" s="11">
        <f t="shared" si="8"/>
        <v>0.008</v>
      </c>
      <c r="F17" s="28">
        <f t="shared" si="9"/>
        <v>254741</v>
      </c>
      <c r="G17" s="8">
        <f t="shared" si="10"/>
        <v>254742</v>
      </c>
      <c r="H17" s="11">
        <f t="shared" si="11"/>
        <v>121655</v>
      </c>
      <c r="I17" s="11">
        <f t="shared" si="12"/>
        <v>24574</v>
      </c>
      <c r="J17" s="11">
        <f t="shared" si="13"/>
        <v>1218</v>
      </c>
      <c r="K17" s="11">
        <f t="shared" si="14"/>
        <v>2330</v>
      </c>
      <c r="L17" s="11">
        <f t="shared" si="15"/>
        <v>2274</v>
      </c>
      <c r="M17" s="11">
        <f t="shared" si="16"/>
        <v>2088</v>
      </c>
      <c r="N17" s="11">
        <f t="shared" si="17"/>
        <v>880</v>
      </c>
      <c r="O17" s="11">
        <f t="shared" si="18"/>
        <v>1926</v>
      </c>
      <c r="P17" s="11">
        <f t="shared" si="19"/>
        <v>874</v>
      </c>
      <c r="Q17" s="11">
        <f t="shared" si="20"/>
        <v>192</v>
      </c>
      <c r="R17" s="11">
        <f t="shared" si="21"/>
        <v>3514</v>
      </c>
      <c r="S17" s="11">
        <f t="shared" si="22"/>
        <v>83812</v>
      </c>
      <c r="T17" s="11">
        <f t="shared" si="23"/>
        <v>115</v>
      </c>
      <c r="U17" s="11">
        <f t="shared" si="24"/>
        <v>1142</v>
      </c>
      <c r="V17" s="11">
        <f t="shared" si="25"/>
        <v>1181</v>
      </c>
      <c r="W17" s="11">
        <f t="shared" si="0"/>
        <v>816</v>
      </c>
      <c r="X17" s="11">
        <f t="shared" si="1"/>
        <v>0</v>
      </c>
      <c r="Y17" s="11">
        <f t="shared" si="2"/>
        <v>1577</v>
      </c>
      <c r="Z17" s="11">
        <f t="shared" si="3"/>
        <v>968</v>
      </c>
      <c r="AA17" s="11">
        <f t="shared" si="4"/>
        <v>1104</v>
      </c>
      <c r="AB17" s="11">
        <f t="shared" si="5"/>
        <v>360</v>
      </c>
      <c r="AC17" s="11">
        <f t="shared" si="6"/>
        <v>2142</v>
      </c>
    </row>
    <row r="18" spans="1:29" ht="25.5">
      <c r="A18" s="25">
        <f aca="true" t="shared" si="26" ref="A18:A26">A17+1</f>
        <v>14</v>
      </c>
      <c r="B18" s="26" t="s">
        <v>50</v>
      </c>
      <c r="C18" s="27" t="s">
        <v>51</v>
      </c>
      <c r="D18" s="11">
        <v>8800.6</v>
      </c>
      <c r="E18" s="11">
        <f t="shared" si="8"/>
        <v>0.009</v>
      </c>
      <c r="F18" s="28">
        <f t="shared" si="9"/>
        <v>286583</v>
      </c>
      <c r="G18" s="8">
        <f t="shared" si="10"/>
        <v>286584</v>
      </c>
      <c r="H18" s="11">
        <f t="shared" si="11"/>
        <v>136861</v>
      </c>
      <c r="I18" s="11">
        <f t="shared" si="12"/>
        <v>27646</v>
      </c>
      <c r="J18" s="11">
        <f t="shared" si="13"/>
        <v>1371</v>
      </c>
      <c r="K18" s="11">
        <f t="shared" si="14"/>
        <v>2621</v>
      </c>
      <c r="L18" s="11">
        <f t="shared" si="15"/>
        <v>2558</v>
      </c>
      <c r="M18" s="11">
        <f t="shared" si="16"/>
        <v>2349</v>
      </c>
      <c r="N18" s="11">
        <f t="shared" si="17"/>
        <v>990</v>
      </c>
      <c r="O18" s="11">
        <f t="shared" si="18"/>
        <v>2167</v>
      </c>
      <c r="P18" s="11">
        <f t="shared" si="19"/>
        <v>983</v>
      </c>
      <c r="Q18" s="11">
        <f t="shared" si="20"/>
        <v>216</v>
      </c>
      <c r="R18" s="11">
        <f t="shared" si="21"/>
        <v>3953</v>
      </c>
      <c r="S18" s="11">
        <f t="shared" si="22"/>
        <v>94288</v>
      </c>
      <c r="T18" s="11">
        <f t="shared" si="23"/>
        <v>130</v>
      </c>
      <c r="U18" s="11">
        <f t="shared" si="24"/>
        <v>1285</v>
      </c>
      <c r="V18" s="11">
        <f t="shared" si="25"/>
        <v>1328</v>
      </c>
      <c r="W18" s="11">
        <f t="shared" si="0"/>
        <v>918</v>
      </c>
      <c r="X18" s="11">
        <f t="shared" si="1"/>
        <v>0</v>
      </c>
      <c r="Y18" s="11">
        <f t="shared" si="2"/>
        <v>1774</v>
      </c>
      <c r="Z18" s="11">
        <f t="shared" si="3"/>
        <v>1089</v>
      </c>
      <c r="AA18" s="11">
        <f t="shared" si="4"/>
        <v>1242</v>
      </c>
      <c r="AB18" s="11">
        <f t="shared" si="5"/>
        <v>405</v>
      </c>
      <c r="AC18" s="11">
        <f t="shared" si="6"/>
        <v>2410</v>
      </c>
    </row>
    <row r="19" spans="1:29" ht="12.75">
      <c r="A19" s="25">
        <f t="shared" si="26"/>
        <v>15</v>
      </c>
      <c r="B19" s="26" t="s">
        <v>52</v>
      </c>
      <c r="C19" s="27" t="s">
        <v>53</v>
      </c>
      <c r="D19" s="11">
        <v>6890.92</v>
      </c>
      <c r="E19" s="11">
        <f t="shared" si="8"/>
        <v>0.007</v>
      </c>
      <c r="F19" s="28">
        <f t="shared" si="9"/>
        <v>222898</v>
      </c>
      <c r="G19" s="8">
        <f t="shared" si="10"/>
        <v>222899</v>
      </c>
      <c r="H19" s="11">
        <f t="shared" si="11"/>
        <v>106448</v>
      </c>
      <c r="I19" s="11">
        <f t="shared" si="12"/>
        <v>21502</v>
      </c>
      <c r="J19" s="11">
        <f t="shared" si="13"/>
        <v>1066</v>
      </c>
      <c r="K19" s="11">
        <f t="shared" si="14"/>
        <v>2039</v>
      </c>
      <c r="L19" s="11">
        <f t="shared" si="15"/>
        <v>1990</v>
      </c>
      <c r="M19" s="11">
        <f t="shared" si="16"/>
        <v>1827</v>
      </c>
      <c r="N19" s="11">
        <f t="shared" si="17"/>
        <v>770</v>
      </c>
      <c r="O19" s="11">
        <f t="shared" si="18"/>
        <v>1686</v>
      </c>
      <c r="P19" s="11">
        <f t="shared" si="19"/>
        <v>764</v>
      </c>
      <c r="Q19" s="11">
        <f t="shared" si="20"/>
        <v>168</v>
      </c>
      <c r="R19" s="11">
        <f t="shared" si="21"/>
        <v>3074</v>
      </c>
      <c r="S19" s="11">
        <f t="shared" si="22"/>
        <v>73335</v>
      </c>
      <c r="T19" s="11">
        <f t="shared" si="23"/>
        <v>101</v>
      </c>
      <c r="U19" s="11">
        <f t="shared" si="24"/>
        <v>1000</v>
      </c>
      <c r="V19" s="11">
        <f t="shared" si="25"/>
        <v>1033</v>
      </c>
      <c r="W19" s="11">
        <f t="shared" si="0"/>
        <v>714</v>
      </c>
      <c r="X19" s="11">
        <f t="shared" si="1"/>
        <v>0</v>
      </c>
      <c r="Y19" s="11">
        <f t="shared" si="2"/>
        <v>1380</v>
      </c>
      <c r="Z19" s="11">
        <f t="shared" si="3"/>
        <v>847</v>
      </c>
      <c r="AA19" s="11">
        <f t="shared" si="4"/>
        <v>966</v>
      </c>
      <c r="AB19" s="11">
        <f t="shared" si="5"/>
        <v>315</v>
      </c>
      <c r="AC19" s="11">
        <f t="shared" si="6"/>
        <v>1874</v>
      </c>
    </row>
    <row r="20" spans="1:29" ht="12.75">
      <c r="A20" s="25">
        <f t="shared" si="26"/>
        <v>16</v>
      </c>
      <c r="B20" s="26" t="s">
        <v>54</v>
      </c>
      <c r="C20" s="27" t="s">
        <v>55</v>
      </c>
      <c r="D20" s="11">
        <v>3863.26</v>
      </c>
      <c r="E20" s="11">
        <f t="shared" si="8"/>
        <v>0.004</v>
      </c>
      <c r="F20" s="28">
        <f t="shared" si="9"/>
        <v>127370</v>
      </c>
      <c r="G20" s="8">
        <f t="shared" si="10"/>
        <v>127370</v>
      </c>
      <c r="H20" s="11">
        <f t="shared" si="11"/>
        <v>60827</v>
      </c>
      <c r="I20" s="11">
        <f t="shared" si="12"/>
        <v>12287</v>
      </c>
      <c r="J20" s="11">
        <f t="shared" si="13"/>
        <v>609</v>
      </c>
      <c r="K20" s="11">
        <f t="shared" si="14"/>
        <v>1165</v>
      </c>
      <c r="L20" s="11">
        <f t="shared" si="15"/>
        <v>1137</v>
      </c>
      <c r="M20" s="11">
        <f t="shared" si="16"/>
        <v>1044</v>
      </c>
      <c r="N20" s="11">
        <f t="shared" si="17"/>
        <v>440</v>
      </c>
      <c r="O20" s="11">
        <f t="shared" si="18"/>
        <v>963</v>
      </c>
      <c r="P20" s="11">
        <f t="shared" si="19"/>
        <v>437</v>
      </c>
      <c r="Q20" s="11">
        <f t="shared" si="20"/>
        <v>96</v>
      </c>
      <c r="R20" s="11">
        <f t="shared" si="21"/>
        <v>1757</v>
      </c>
      <c r="S20" s="11">
        <f t="shared" si="22"/>
        <v>41906</v>
      </c>
      <c r="T20" s="11">
        <f t="shared" si="23"/>
        <v>58</v>
      </c>
      <c r="U20" s="11">
        <f t="shared" si="24"/>
        <v>571</v>
      </c>
      <c r="V20" s="11">
        <f t="shared" si="25"/>
        <v>590</v>
      </c>
      <c r="W20" s="11">
        <f t="shared" si="0"/>
        <v>408</v>
      </c>
      <c r="X20" s="11">
        <f t="shared" si="1"/>
        <v>0</v>
      </c>
      <c r="Y20" s="11">
        <f t="shared" si="2"/>
        <v>788</v>
      </c>
      <c r="Z20" s="11">
        <f t="shared" si="3"/>
        <v>484</v>
      </c>
      <c r="AA20" s="11">
        <f t="shared" si="4"/>
        <v>552</v>
      </c>
      <c r="AB20" s="11">
        <f t="shared" si="5"/>
        <v>180</v>
      </c>
      <c r="AC20" s="11">
        <f t="shared" si="6"/>
        <v>1071</v>
      </c>
    </row>
    <row r="21" spans="1:29" ht="15" customHeight="1">
      <c r="A21" s="25">
        <f t="shared" si="26"/>
        <v>17</v>
      </c>
      <c r="B21" s="26" t="s">
        <v>56</v>
      </c>
      <c r="C21" s="27" t="s">
        <v>57</v>
      </c>
      <c r="D21" s="11">
        <v>14342.56</v>
      </c>
      <c r="E21" s="11">
        <f t="shared" si="8"/>
        <v>0.014</v>
      </c>
      <c r="F21" s="28">
        <f t="shared" si="9"/>
        <v>445796</v>
      </c>
      <c r="G21" s="30">
        <f>SUM(H21:AC21)</f>
        <v>445780</v>
      </c>
      <c r="H21" s="31">
        <f>ROUND(($H$4/$G$4*F21),0)-15</f>
        <v>212880</v>
      </c>
      <c r="I21" s="11">
        <f t="shared" si="12"/>
        <v>43005</v>
      </c>
      <c r="J21" s="11">
        <f t="shared" si="13"/>
        <v>2132</v>
      </c>
      <c r="K21" s="11">
        <f t="shared" si="14"/>
        <v>4077</v>
      </c>
      <c r="L21" s="11">
        <f t="shared" si="15"/>
        <v>3979</v>
      </c>
      <c r="M21" s="11">
        <f t="shared" si="16"/>
        <v>3654</v>
      </c>
      <c r="N21" s="11">
        <f t="shared" si="17"/>
        <v>1540</v>
      </c>
      <c r="O21" s="11">
        <f t="shared" si="18"/>
        <v>3371</v>
      </c>
      <c r="P21" s="11">
        <f t="shared" si="19"/>
        <v>1529</v>
      </c>
      <c r="Q21" s="11">
        <f t="shared" si="20"/>
        <v>336</v>
      </c>
      <c r="R21" s="11">
        <f t="shared" si="21"/>
        <v>6149</v>
      </c>
      <c r="S21" s="11">
        <f t="shared" si="22"/>
        <v>146670</v>
      </c>
      <c r="T21" s="11">
        <f t="shared" si="23"/>
        <v>202</v>
      </c>
      <c r="U21" s="11">
        <f t="shared" si="24"/>
        <v>1999</v>
      </c>
      <c r="V21" s="11">
        <f t="shared" si="25"/>
        <v>2066</v>
      </c>
      <c r="W21" s="11">
        <f t="shared" si="0"/>
        <v>1428</v>
      </c>
      <c r="X21" s="11">
        <f t="shared" si="1"/>
        <v>0</v>
      </c>
      <c r="Y21" s="11">
        <f t="shared" si="2"/>
        <v>2760</v>
      </c>
      <c r="Z21" s="11">
        <f t="shared" si="3"/>
        <v>1693</v>
      </c>
      <c r="AA21" s="11">
        <f t="shared" si="4"/>
        <v>1932</v>
      </c>
      <c r="AB21" s="11">
        <f t="shared" si="5"/>
        <v>630</v>
      </c>
      <c r="AC21" s="11">
        <f t="shared" si="6"/>
        <v>3748</v>
      </c>
    </row>
    <row r="22" spans="1:29" ht="14.25" customHeight="1">
      <c r="A22" s="25">
        <f t="shared" si="26"/>
        <v>18</v>
      </c>
      <c r="B22" s="26" t="s">
        <v>58</v>
      </c>
      <c r="C22" s="27" t="s">
        <v>59</v>
      </c>
      <c r="D22" s="11">
        <v>8511.21</v>
      </c>
      <c r="E22" s="11">
        <f t="shared" si="8"/>
        <v>0.008</v>
      </c>
      <c r="F22" s="28">
        <f t="shared" si="9"/>
        <v>254741</v>
      </c>
      <c r="G22" s="8">
        <f t="shared" si="10"/>
        <v>254742</v>
      </c>
      <c r="H22" s="11">
        <f t="shared" si="11"/>
        <v>121655</v>
      </c>
      <c r="I22" s="11">
        <f t="shared" si="12"/>
        <v>24574</v>
      </c>
      <c r="J22" s="11">
        <f t="shared" si="13"/>
        <v>1218</v>
      </c>
      <c r="K22" s="11">
        <f t="shared" si="14"/>
        <v>2330</v>
      </c>
      <c r="L22" s="11">
        <f t="shared" si="15"/>
        <v>2274</v>
      </c>
      <c r="M22" s="11">
        <f t="shared" si="16"/>
        <v>2088</v>
      </c>
      <c r="N22" s="11">
        <f t="shared" si="17"/>
        <v>880</v>
      </c>
      <c r="O22" s="11">
        <f t="shared" si="18"/>
        <v>1926</v>
      </c>
      <c r="P22" s="11">
        <f t="shared" si="19"/>
        <v>874</v>
      </c>
      <c r="Q22" s="11">
        <f t="shared" si="20"/>
        <v>192</v>
      </c>
      <c r="R22" s="11">
        <f t="shared" si="21"/>
        <v>3514</v>
      </c>
      <c r="S22" s="11">
        <f t="shared" si="22"/>
        <v>83812</v>
      </c>
      <c r="T22" s="11">
        <f t="shared" si="23"/>
        <v>115</v>
      </c>
      <c r="U22" s="11">
        <f t="shared" si="24"/>
        <v>1142</v>
      </c>
      <c r="V22" s="11">
        <f t="shared" si="25"/>
        <v>1181</v>
      </c>
      <c r="W22" s="11">
        <f t="shared" si="0"/>
        <v>816</v>
      </c>
      <c r="X22" s="11">
        <f t="shared" si="1"/>
        <v>0</v>
      </c>
      <c r="Y22" s="11">
        <f t="shared" si="2"/>
        <v>1577</v>
      </c>
      <c r="Z22" s="11">
        <f t="shared" si="3"/>
        <v>968</v>
      </c>
      <c r="AA22" s="11">
        <f t="shared" si="4"/>
        <v>1104</v>
      </c>
      <c r="AB22" s="11">
        <f t="shared" si="5"/>
        <v>360</v>
      </c>
      <c r="AC22" s="11">
        <f t="shared" si="6"/>
        <v>2142</v>
      </c>
    </row>
    <row r="23" spans="1:29" ht="15" customHeight="1">
      <c r="A23" s="25">
        <f t="shared" si="26"/>
        <v>19</v>
      </c>
      <c r="B23" s="26" t="s">
        <v>60</v>
      </c>
      <c r="C23" s="27" t="s">
        <v>61</v>
      </c>
      <c r="D23" s="11">
        <v>8792.23</v>
      </c>
      <c r="E23" s="11">
        <f t="shared" si="8"/>
        <v>0.009</v>
      </c>
      <c r="F23" s="28">
        <f t="shared" si="9"/>
        <v>286583</v>
      </c>
      <c r="G23" s="8">
        <f t="shared" si="10"/>
        <v>286584</v>
      </c>
      <c r="H23" s="11">
        <f t="shared" si="11"/>
        <v>136861</v>
      </c>
      <c r="I23" s="11">
        <f t="shared" si="12"/>
        <v>27646</v>
      </c>
      <c r="J23" s="11">
        <f t="shared" si="13"/>
        <v>1371</v>
      </c>
      <c r="K23" s="11">
        <f t="shared" si="14"/>
        <v>2621</v>
      </c>
      <c r="L23" s="11">
        <f t="shared" si="15"/>
        <v>2558</v>
      </c>
      <c r="M23" s="11">
        <f t="shared" si="16"/>
        <v>2349</v>
      </c>
      <c r="N23" s="11">
        <f t="shared" si="17"/>
        <v>990</v>
      </c>
      <c r="O23" s="11">
        <f t="shared" si="18"/>
        <v>2167</v>
      </c>
      <c r="P23" s="11">
        <f t="shared" si="19"/>
        <v>983</v>
      </c>
      <c r="Q23" s="11">
        <f t="shared" si="20"/>
        <v>216</v>
      </c>
      <c r="R23" s="11">
        <f t="shared" si="21"/>
        <v>3953</v>
      </c>
      <c r="S23" s="11">
        <f t="shared" si="22"/>
        <v>94288</v>
      </c>
      <c r="T23" s="11">
        <f t="shared" si="23"/>
        <v>130</v>
      </c>
      <c r="U23" s="11">
        <f t="shared" si="24"/>
        <v>1285</v>
      </c>
      <c r="V23" s="11">
        <f t="shared" si="25"/>
        <v>1328</v>
      </c>
      <c r="W23" s="11">
        <f t="shared" si="0"/>
        <v>918</v>
      </c>
      <c r="X23" s="11">
        <f t="shared" si="1"/>
        <v>0</v>
      </c>
      <c r="Y23" s="11">
        <f t="shared" si="2"/>
        <v>1774</v>
      </c>
      <c r="Z23" s="11">
        <f t="shared" si="3"/>
        <v>1089</v>
      </c>
      <c r="AA23" s="11">
        <f t="shared" si="4"/>
        <v>1242</v>
      </c>
      <c r="AB23" s="11">
        <f t="shared" si="5"/>
        <v>405</v>
      </c>
      <c r="AC23" s="11">
        <f t="shared" si="6"/>
        <v>2410</v>
      </c>
    </row>
    <row r="24" spans="1:29" ht="12.75">
      <c r="A24" s="25">
        <f t="shared" si="26"/>
        <v>20</v>
      </c>
      <c r="B24" s="26" t="s">
        <v>62</v>
      </c>
      <c r="C24" s="27" t="s">
        <v>63</v>
      </c>
      <c r="D24" s="11">
        <v>7064.7</v>
      </c>
      <c r="E24" s="11">
        <f t="shared" si="8"/>
        <v>0.007</v>
      </c>
      <c r="F24" s="28">
        <f t="shared" si="9"/>
        <v>222898</v>
      </c>
      <c r="G24" s="8">
        <f t="shared" si="10"/>
        <v>222899</v>
      </c>
      <c r="H24" s="11">
        <f t="shared" si="11"/>
        <v>106448</v>
      </c>
      <c r="I24" s="11">
        <f t="shared" si="12"/>
        <v>21502</v>
      </c>
      <c r="J24" s="11">
        <f t="shared" si="13"/>
        <v>1066</v>
      </c>
      <c r="K24" s="11">
        <f t="shared" si="14"/>
        <v>2039</v>
      </c>
      <c r="L24" s="11">
        <f t="shared" si="15"/>
        <v>1990</v>
      </c>
      <c r="M24" s="11">
        <f t="shared" si="16"/>
        <v>1827</v>
      </c>
      <c r="N24" s="11">
        <f t="shared" si="17"/>
        <v>770</v>
      </c>
      <c r="O24" s="11">
        <f t="shared" si="18"/>
        <v>1686</v>
      </c>
      <c r="P24" s="11">
        <f t="shared" si="19"/>
        <v>764</v>
      </c>
      <c r="Q24" s="11">
        <f t="shared" si="20"/>
        <v>168</v>
      </c>
      <c r="R24" s="11">
        <f t="shared" si="21"/>
        <v>3074</v>
      </c>
      <c r="S24" s="11">
        <f t="shared" si="22"/>
        <v>73335</v>
      </c>
      <c r="T24" s="11">
        <f t="shared" si="23"/>
        <v>101</v>
      </c>
      <c r="U24" s="11">
        <f t="shared" si="24"/>
        <v>1000</v>
      </c>
      <c r="V24" s="11">
        <f t="shared" si="25"/>
        <v>1033</v>
      </c>
      <c r="W24" s="11">
        <f t="shared" si="0"/>
        <v>714</v>
      </c>
      <c r="X24" s="11">
        <f t="shared" si="1"/>
        <v>0</v>
      </c>
      <c r="Y24" s="11">
        <f t="shared" si="2"/>
        <v>1380</v>
      </c>
      <c r="Z24" s="11">
        <f t="shared" si="3"/>
        <v>847</v>
      </c>
      <c r="AA24" s="11">
        <f t="shared" si="4"/>
        <v>966</v>
      </c>
      <c r="AB24" s="11">
        <f t="shared" si="5"/>
        <v>315</v>
      </c>
      <c r="AC24" s="11">
        <f t="shared" si="6"/>
        <v>1874</v>
      </c>
    </row>
    <row r="25" spans="1:29" ht="12.75">
      <c r="A25" s="25">
        <f t="shared" si="26"/>
        <v>21</v>
      </c>
      <c r="B25" s="26" t="s">
        <v>64</v>
      </c>
      <c r="C25" s="27" t="s">
        <v>65</v>
      </c>
      <c r="D25" s="11">
        <v>3908.4</v>
      </c>
      <c r="E25" s="11">
        <f t="shared" si="8"/>
        <v>0.004</v>
      </c>
      <c r="F25" s="28">
        <f t="shared" si="9"/>
        <v>127370</v>
      </c>
      <c r="G25" s="8">
        <f t="shared" si="10"/>
        <v>127370</v>
      </c>
      <c r="H25" s="11">
        <f t="shared" si="11"/>
        <v>60827</v>
      </c>
      <c r="I25" s="11">
        <f t="shared" si="12"/>
        <v>12287</v>
      </c>
      <c r="J25" s="11">
        <f t="shared" si="13"/>
        <v>609</v>
      </c>
      <c r="K25" s="11">
        <f t="shared" si="14"/>
        <v>1165</v>
      </c>
      <c r="L25" s="11">
        <f t="shared" si="15"/>
        <v>1137</v>
      </c>
      <c r="M25" s="11">
        <f t="shared" si="16"/>
        <v>1044</v>
      </c>
      <c r="N25" s="11">
        <f t="shared" si="17"/>
        <v>440</v>
      </c>
      <c r="O25" s="11">
        <f t="shared" si="18"/>
        <v>963</v>
      </c>
      <c r="P25" s="11">
        <f t="shared" si="19"/>
        <v>437</v>
      </c>
      <c r="Q25" s="11">
        <f t="shared" si="20"/>
        <v>96</v>
      </c>
      <c r="R25" s="11">
        <f t="shared" si="21"/>
        <v>1757</v>
      </c>
      <c r="S25" s="11">
        <f t="shared" si="22"/>
        <v>41906</v>
      </c>
      <c r="T25" s="11">
        <f t="shared" si="23"/>
        <v>58</v>
      </c>
      <c r="U25" s="11">
        <f t="shared" si="24"/>
        <v>571</v>
      </c>
      <c r="V25" s="11">
        <f t="shared" si="25"/>
        <v>590</v>
      </c>
      <c r="W25" s="11">
        <f t="shared" si="0"/>
        <v>408</v>
      </c>
      <c r="X25" s="11">
        <f t="shared" si="1"/>
        <v>0</v>
      </c>
      <c r="Y25" s="11">
        <f t="shared" si="2"/>
        <v>788</v>
      </c>
      <c r="Z25" s="11">
        <f t="shared" si="3"/>
        <v>484</v>
      </c>
      <c r="AA25" s="11">
        <f t="shared" si="4"/>
        <v>552</v>
      </c>
      <c r="AB25" s="11">
        <f t="shared" si="5"/>
        <v>180</v>
      </c>
      <c r="AC25" s="11">
        <f t="shared" si="6"/>
        <v>1071</v>
      </c>
    </row>
    <row r="26" spans="1:29" ht="12.75">
      <c r="A26" s="25">
        <f t="shared" si="26"/>
        <v>22</v>
      </c>
      <c r="B26" s="26" t="s">
        <v>66</v>
      </c>
      <c r="C26" s="27" t="s">
        <v>67</v>
      </c>
      <c r="D26" s="11">
        <v>10519.77</v>
      </c>
      <c r="E26" s="11">
        <f t="shared" si="8"/>
        <v>0.01</v>
      </c>
      <c r="F26" s="28">
        <f t="shared" si="9"/>
        <v>318426</v>
      </c>
      <c r="G26" s="8">
        <f t="shared" si="10"/>
        <v>318425</v>
      </c>
      <c r="H26" s="11">
        <f t="shared" si="11"/>
        <v>152068</v>
      </c>
      <c r="I26" s="11">
        <f t="shared" si="12"/>
        <v>30718</v>
      </c>
      <c r="J26" s="11">
        <f t="shared" si="13"/>
        <v>1523</v>
      </c>
      <c r="K26" s="11">
        <f t="shared" si="14"/>
        <v>2912</v>
      </c>
      <c r="L26" s="11">
        <f t="shared" si="15"/>
        <v>2842</v>
      </c>
      <c r="M26" s="11">
        <f t="shared" si="16"/>
        <v>2610</v>
      </c>
      <c r="N26" s="11">
        <f t="shared" si="17"/>
        <v>1100</v>
      </c>
      <c r="O26" s="11">
        <f t="shared" si="18"/>
        <v>2408</v>
      </c>
      <c r="P26" s="11">
        <f t="shared" si="19"/>
        <v>1092</v>
      </c>
      <c r="Q26" s="11">
        <f t="shared" si="20"/>
        <v>240</v>
      </c>
      <c r="R26" s="11">
        <f t="shared" si="21"/>
        <v>4392</v>
      </c>
      <c r="S26" s="11">
        <f t="shared" si="22"/>
        <v>104764</v>
      </c>
      <c r="T26" s="11">
        <f t="shared" si="23"/>
        <v>144</v>
      </c>
      <c r="U26" s="11">
        <f t="shared" si="24"/>
        <v>1428</v>
      </c>
      <c r="V26" s="11">
        <f t="shared" si="25"/>
        <v>1476</v>
      </c>
      <c r="W26" s="11">
        <f t="shared" si="0"/>
        <v>1020</v>
      </c>
      <c r="X26" s="11">
        <f t="shared" si="1"/>
        <v>0</v>
      </c>
      <c r="Y26" s="11">
        <f t="shared" si="2"/>
        <v>1971</v>
      </c>
      <c r="Z26" s="11">
        <f t="shared" si="3"/>
        <v>1210</v>
      </c>
      <c r="AA26" s="11">
        <f t="shared" si="4"/>
        <v>1380</v>
      </c>
      <c r="AB26" s="11">
        <f t="shared" si="5"/>
        <v>450</v>
      </c>
      <c r="AC26" s="11">
        <f t="shared" si="6"/>
        <v>2677</v>
      </c>
    </row>
    <row r="27" spans="1:29" ht="11.25" customHeight="1">
      <c r="A27" s="25">
        <f>A26+1</f>
        <v>23</v>
      </c>
      <c r="B27" s="33" t="s">
        <v>68</v>
      </c>
      <c r="C27" s="34" t="s">
        <v>69</v>
      </c>
      <c r="D27" s="32">
        <v>8001.7</v>
      </c>
      <c r="E27" s="11">
        <f t="shared" si="8"/>
        <v>0.008</v>
      </c>
      <c r="F27" s="28">
        <f t="shared" si="9"/>
        <v>254741</v>
      </c>
      <c r="G27" s="8">
        <f t="shared" si="10"/>
        <v>254742</v>
      </c>
      <c r="H27" s="11">
        <f t="shared" si="11"/>
        <v>121655</v>
      </c>
      <c r="I27" s="11">
        <f t="shared" si="12"/>
        <v>24574</v>
      </c>
      <c r="J27" s="11">
        <f t="shared" si="13"/>
        <v>1218</v>
      </c>
      <c r="K27" s="11">
        <f t="shared" si="14"/>
        <v>2330</v>
      </c>
      <c r="L27" s="11">
        <f t="shared" si="15"/>
        <v>2274</v>
      </c>
      <c r="M27" s="11">
        <f t="shared" si="16"/>
        <v>2088</v>
      </c>
      <c r="N27" s="11">
        <f t="shared" si="17"/>
        <v>880</v>
      </c>
      <c r="O27" s="11">
        <f t="shared" si="18"/>
        <v>1926</v>
      </c>
      <c r="P27" s="11">
        <f t="shared" si="19"/>
        <v>874</v>
      </c>
      <c r="Q27" s="11">
        <f t="shared" si="20"/>
        <v>192</v>
      </c>
      <c r="R27" s="11">
        <f t="shared" si="21"/>
        <v>3514</v>
      </c>
      <c r="S27" s="11">
        <f t="shared" si="22"/>
        <v>83812</v>
      </c>
      <c r="T27" s="11">
        <f t="shared" si="23"/>
        <v>115</v>
      </c>
      <c r="U27" s="11">
        <f t="shared" si="24"/>
        <v>1142</v>
      </c>
      <c r="V27" s="11">
        <f t="shared" si="25"/>
        <v>1181</v>
      </c>
      <c r="W27" s="11">
        <f t="shared" si="0"/>
        <v>816</v>
      </c>
      <c r="X27" s="11">
        <f t="shared" si="1"/>
        <v>0</v>
      </c>
      <c r="Y27" s="11">
        <f t="shared" si="2"/>
        <v>1577</v>
      </c>
      <c r="Z27" s="11">
        <f t="shared" si="3"/>
        <v>968</v>
      </c>
      <c r="AA27" s="11">
        <f t="shared" si="4"/>
        <v>1104</v>
      </c>
      <c r="AB27" s="11">
        <f t="shared" si="5"/>
        <v>360</v>
      </c>
      <c r="AC27" s="11">
        <f t="shared" si="6"/>
        <v>2142</v>
      </c>
    </row>
    <row r="28" spans="1:29" ht="24">
      <c r="A28" s="25">
        <f aca="true" t="shared" si="27" ref="A28:A55">A27+1</f>
        <v>24</v>
      </c>
      <c r="B28" s="33" t="s">
        <v>70</v>
      </c>
      <c r="C28" s="34" t="s">
        <v>71</v>
      </c>
      <c r="D28" s="32">
        <v>8156.3</v>
      </c>
      <c r="E28" s="11">
        <f t="shared" si="8"/>
        <v>0.008</v>
      </c>
      <c r="F28" s="28">
        <f t="shared" si="9"/>
        <v>254741</v>
      </c>
      <c r="G28" s="8">
        <f t="shared" si="10"/>
        <v>254742</v>
      </c>
      <c r="H28" s="11">
        <f t="shared" si="11"/>
        <v>121655</v>
      </c>
      <c r="I28" s="11">
        <f t="shared" si="12"/>
        <v>24574</v>
      </c>
      <c r="J28" s="11">
        <f t="shared" si="13"/>
        <v>1218</v>
      </c>
      <c r="K28" s="11">
        <f t="shared" si="14"/>
        <v>2330</v>
      </c>
      <c r="L28" s="11">
        <f t="shared" si="15"/>
        <v>2274</v>
      </c>
      <c r="M28" s="11">
        <f t="shared" si="16"/>
        <v>2088</v>
      </c>
      <c r="N28" s="11">
        <f t="shared" si="17"/>
        <v>880</v>
      </c>
      <c r="O28" s="11">
        <f t="shared" si="18"/>
        <v>1926</v>
      </c>
      <c r="P28" s="11">
        <f t="shared" si="19"/>
        <v>874</v>
      </c>
      <c r="Q28" s="11">
        <f t="shared" si="20"/>
        <v>192</v>
      </c>
      <c r="R28" s="11">
        <f t="shared" si="21"/>
        <v>3514</v>
      </c>
      <c r="S28" s="11">
        <f t="shared" si="22"/>
        <v>83812</v>
      </c>
      <c r="T28" s="11">
        <f t="shared" si="23"/>
        <v>115</v>
      </c>
      <c r="U28" s="11">
        <f t="shared" si="24"/>
        <v>1142</v>
      </c>
      <c r="V28" s="11">
        <f t="shared" si="25"/>
        <v>1181</v>
      </c>
      <c r="W28" s="11">
        <f t="shared" si="0"/>
        <v>816</v>
      </c>
      <c r="X28" s="11">
        <f t="shared" si="1"/>
        <v>0</v>
      </c>
      <c r="Y28" s="11">
        <f t="shared" si="2"/>
        <v>1577</v>
      </c>
      <c r="Z28" s="11">
        <f t="shared" si="3"/>
        <v>968</v>
      </c>
      <c r="AA28" s="11">
        <f t="shared" si="4"/>
        <v>1104</v>
      </c>
      <c r="AB28" s="11">
        <f t="shared" si="5"/>
        <v>360</v>
      </c>
      <c r="AC28" s="11">
        <f t="shared" si="6"/>
        <v>2142</v>
      </c>
    </row>
    <row r="29" spans="1:29" ht="12.75">
      <c r="A29" s="25">
        <f t="shared" si="27"/>
        <v>25</v>
      </c>
      <c r="B29" s="33" t="s">
        <v>72</v>
      </c>
      <c r="C29" s="34" t="s">
        <v>73</v>
      </c>
      <c r="D29" s="32">
        <v>5294.9</v>
      </c>
      <c r="E29" s="11">
        <f t="shared" si="8"/>
        <v>0.005</v>
      </c>
      <c r="F29" s="28">
        <f t="shared" si="9"/>
        <v>159213</v>
      </c>
      <c r="G29" s="8">
        <f t="shared" si="10"/>
        <v>159213</v>
      </c>
      <c r="H29" s="11">
        <f t="shared" si="11"/>
        <v>76034</v>
      </c>
      <c r="I29" s="11">
        <f t="shared" si="12"/>
        <v>15359</v>
      </c>
      <c r="J29" s="11">
        <f t="shared" si="13"/>
        <v>761</v>
      </c>
      <c r="K29" s="11">
        <f t="shared" si="14"/>
        <v>1456</v>
      </c>
      <c r="L29" s="11">
        <f t="shared" si="15"/>
        <v>1421</v>
      </c>
      <c r="M29" s="11">
        <f t="shared" si="16"/>
        <v>1305</v>
      </c>
      <c r="N29" s="11">
        <f t="shared" si="17"/>
        <v>550</v>
      </c>
      <c r="O29" s="11">
        <f t="shared" si="18"/>
        <v>1204</v>
      </c>
      <c r="P29" s="11">
        <f t="shared" si="19"/>
        <v>546</v>
      </c>
      <c r="Q29" s="11">
        <f t="shared" si="20"/>
        <v>120</v>
      </c>
      <c r="R29" s="11">
        <f t="shared" si="21"/>
        <v>2196</v>
      </c>
      <c r="S29" s="11">
        <f t="shared" si="22"/>
        <v>52382</v>
      </c>
      <c r="T29" s="11">
        <f t="shared" si="23"/>
        <v>72</v>
      </c>
      <c r="U29" s="11">
        <f t="shared" si="24"/>
        <v>714</v>
      </c>
      <c r="V29" s="11">
        <f t="shared" si="25"/>
        <v>738</v>
      </c>
      <c r="W29" s="11">
        <f t="shared" si="0"/>
        <v>510</v>
      </c>
      <c r="X29" s="11">
        <f t="shared" si="1"/>
        <v>0</v>
      </c>
      <c r="Y29" s="11">
        <f t="shared" si="2"/>
        <v>986</v>
      </c>
      <c r="Z29" s="11">
        <f t="shared" si="3"/>
        <v>605</v>
      </c>
      <c r="AA29" s="11">
        <f t="shared" si="4"/>
        <v>690</v>
      </c>
      <c r="AB29" s="11">
        <f t="shared" si="5"/>
        <v>225</v>
      </c>
      <c r="AC29" s="11">
        <f t="shared" si="6"/>
        <v>1339</v>
      </c>
    </row>
    <row r="30" spans="1:29" ht="12.75">
      <c r="A30" s="25">
        <f t="shared" si="27"/>
        <v>26</v>
      </c>
      <c r="B30" s="33" t="s">
        <v>74</v>
      </c>
      <c r="C30" s="34" t="s">
        <v>75</v>
      </c>
      <c r="D30" s="32">
        <v>10484.3</v>
      </c>
      <c r="E30" s="11">
        <f t="shared" si="8"/>
        <v>0.01</v>
      </c>
      <c r="F30" s="28">
        <f t="shared" si="9"/>
        <v>318426</v>
      </c>
      <c r="G30" s="8">
        <f t="shared" si="10"/>
        <v>318425</v>
      </c>
      <c r="H30" s="11">
        <f t="shared" si="11"/>
        <v>152068</v>
      </c>
      <c r="I30" s="11">
        <f t="shared" si="12"/>
        <v>30718</v>
      </c>
      <c r="J30" s="11">
        <f t="shared" si="13"/>
        <v>1523</v>
      </c>
      <c r="K30" s="11">
        <f t="shared" si="14"/>
        <v>2912</v>
      </c>
      <c r="L30" s="11">
        <f t="shared" si="15"/>
        <v>2842</v>
      </c>
      <c r="M30" s="11">
        <f t="shared" si="16"/>
        <v>2610</v>
      </c>
      <c r="N30" s="11">
        <f t="shared" si="17"/>
        <v>1100</v>
      </c>
      <c r="O30" s="11">
        <f t="shared" si="18"/>
        <v>2408</v>
      </c>
      <c r="P30" s="11">
        <f t="shared" si="19"/>
        <v>1092</v>
      </c>
      <c r="Q30" s="11">
        <f t="shared" si="20"/>
        <v>240</v>
      </c>
      <c r="R30" s="11">
        <f t="shared" si="21"/>
        <v>4392</v>
      </c>
      <c r="S30" s="11">
        <f t="shared" si="22"/>
        <v>104764</v>
      </c>
      <c r="T30" s="11">
        <f t="shared" si="23"/>
        <v>144</v>
      </c>
      <c r="U30" s="11">
        <f t="shared" si="24"/>
        <v>1428</v>
      </c>
      <c r="V30" s="11">
        <f t="shared" si="25"/>
        <v>1476</v>
      </c>
      <c r="W30" s="11">
        <f t="shared" si="0"/>
        <v>1020</v>
      </c>
      <c r="X30" s="11">
        <f t="shared" si="1"/>
        <v>0</v>
      </c>
      <c r="Y30" s="11">
        <f t="shared" si="2"/>
        <v>1971</v>
      </c>
      <c r="Z30" s="11">
        <f t="shared" si="3"/>
        <v>1210</v>
      </c>
      <c r="AA30" s="11">
        <f t="shared" si="4"/>
        <v>1380</v>
      </c>
      <c r="AB30" s="11">
        <f t="shared" si="5"/>
        <v>450</v>
      </c>
      <c r="AC30" s="11">
        <f t="shared" si="6"/>
        <v>2677</v>
      </c>
    </row>
    <row r="31" spans="1:29" ht="12.75">
      <c r="A31" s="25">
        <f t="shared" si="27"/>
        <v>27</v>
      </c>
      <c r="B31" s="33" t="s">
        <v>76</v>
      </c>
      <c r="C31" s="34" t="s">
        <v>77</v>
      </c>
      <c r="D31" s="32">
        <v>25945.72</v>
      </c>
      <c r="E31" s="11">
        <f t="shared" si="8"/>
        <v>0.025</v>
      </c>
      <c r="F31" s="28">
        <f t="shared" si="9"/>
        <v>796064</v>
      </c>
      <c r="G31" s="8">
        <f t="shared" si="10"/>
        <v>796064</v>
      </c>
      <c r="H31" s="11">
        <f t="shared" si="11"/>
        <v>380170</v>
      </c>
      <c r="I31" s="11">
        <f t="shared" si="12"/>
        <v>76794</v>
      </c>
      <c r="J31" s="11">
        <f t="shared" si="13"/>
        <v>3807</v>
      </c>
      <c r="K31" s="11">
        <f t="shared" si="14"/>
        <v>7281</v>
      </c>
      <c r="L31" s="11">
        <f t="shared" si="15"/>
        <v>7105</v>
      </c>
      <c r="M31" s="11">
        <f t="shared" si="16"/>
        <v>6525</v>
      </c>
      <c r="N31" s="11">
        <f t="shared" si="17"/>
        <v>2751</v>
      </c>
      <c r="O31" s="11">
        <f t="shared" si="18"/>
        <v>6020</v>
      </c>
      <c r="P31" s="11">
        <f t="shared" si="19"/>
        <v>2730</v>
      </c>
      <c r="Q31" s="11">
        <f t="shared" si="20"/>
        <v>600</v>
      </c>
      <c r="R31" s="11">
        <f t="shared" si="21"/>
        <v>10980</v>
      </c>
      <c r="S31" s="11">
        <f t="shared" si="22"/>
        <v>261911</v>
      </c>
      <c r="T31" s="11">
        <f t="shared" si="23"/>
        <v>360</v>
      </c>
      <c r="U31" s="11">
        <f t="shared" si="24"/>
        <v>3570</v>
      </c>
      <c r="V31" s="11">
        <f t="shared" si="25"/>
        <v>3690</v>
      </c>
      <c r="W31" s="11">
        <f t="shared" si="0"/>
        <v>2550</v>
      </c>
      <c r="X31" s="11">
        <f t="shared" si="1"/>
        <v>0</v>
      </c>
      <c r="Y31" s="11">
        <f t="shared" si="2"/>
        <v>4928</v>
      </c>
      <c r="Z31" s="11">
        <f t="shared" si="3"/>
        <v>3024</v>
      </c>
      <c r="AA31" s="11">
        <f t="shared" si="4"/>
        <v>3450</v>
      </c>
      <c r="AB31" s="11">
        <f t="shared" si="5"/>
        <v>1125</v>
      </c>
      <c r="AC31" s="11">
        <f t="shared" si="6"/>
        <v>6693</v>
      </c>
    </row>
    <row r="32" spans="1:29" ht="12.75">
      <c r="A32" s="25">
        <f t="shared" si="27"/>
        <v>28</v>
      </c>
      <c r="B32" s="33" t="s">
        <v>78</v>
      </c>
      <c r="C32" s="34" t="s">
        <v>79</v>
      </c>
      <c r="D32" s="32">
        <v>5363.49</v>
      </c>
      <c r="E32" s="11">
        <f t="shared" si="8"/>
        <v>0.005</v>
      </c>
      <c r="F32" s="28">
        <f t="shared" si="9"/>
        <v>159213</v>
      </c>
      <c r="G32" s="8">
        <f t="shared" si="10"/>
        <v>159213</v>
      </c>
      <c r="H32" s="11">
        <f t="shared" si="11"/>
        <v>76034</v>
      </c>
      <c r="I32" s="11">
        <f t="shared" si="12"/>
        <v>15359</v>
      </c>
      <c r="J32" s="11">
        <f t="shared" si="13"/>
        <v>761</v>
      </c>
      <c r="K32" s="11">
        <f t="shared" si="14"/>
        <v>1456</v>
      </c>
      <c r="L32" s="11">
        <f t="shared" si="15"/>
        <v>1421</v>
      </c>
      <c r="M32" s="11">
        <f t="shared" si="16"/>
        <v>1305</v>
      </c>
      <c r="N32" s="11">
        <f t="shared" si="17"/>
        <v>550</v>
      </c>
      <c r="O32" s="11">
        <f t="shared" si="18"/>
        <v>1204</v>
      </c>
      <c r="P32" s="11">
        <f t="shared" si="19"/>
        <v>546</v>
      </c>
      <c r="Q32" s="11">
        <f t="shared" si="20"/>
        <v>120</v>
      </c>
      <c r="R32" s="11">
        <f t="shared" si="21"/>
        <v>2196</v>
      </c>
      <c r="S32" s="11">
        <f t="shared" si="22"/>
        <v>52382</v>
      </c>
      <c r="T32" s="11">
        <f t="shared" si="23"/>
        <v>72</v>
      </c>
      <c r="U32" s="11">
        <f t="shared" si="24"/>
        <v>714</v>
      </c>
      <c r="V32" s="11">
        <f t="shared" si="25"/>
        <v>738</v>
      </c>
      <c r="W32" s="11">
        <f t="shared" si="0"/>
        <v>510</v>
      </c>
      <c r="X32" s="11">
        <f t="shared" si="1"/>
        <v>0</v>
      </c>
      <c r="Y32" s="11">
        <f t="shared" si="2"/>
        <v>986</v>
      </c>
      <c r="Z32" s="11">
        <f t="shared" si="3"/>
        <v>605</v>
      </c>
      <c r="AA32" s="11">
        <f t="shared" si="4"/>
        <v>690</v>
      </c>
      <c r="AB32" s="11">
        <f t="shared" si="5"/>
        <v>225</v>
      </c>
      <c r="AC32" s="11">
        <f t="shared" si="6"/>
        <v>1339</v>
      </c>
    </row>
    <row r="33" spans="1:29" ht="12.75">
      <c r="A33" s="25">
        <f t="shared" si="27"/>
        <v>29</v>
      </c>
      <c r="B33" s="33" t="s">
        <v>80</v>
      </c>
      <c r="C33" s="34" t="s">
        <v>81</v>
      </c>
      <c r="D33" s="32">
        <v>5310</v>
      </c>
      <c r="E33" s="11">
        <f t="shared" si="8"/>
        <v>0.005</v>
      </c>
      <c r="F33" s="28">
        <f t="shared" si="9"/>
        <v>159213</v>
      </c>
      <c r="G33" s="8">
        <f t="shared" si="10"/>
        <v>159213</v>
      </c>
      <c r="H33" s="11">
        <f t="shared" si="11"/>
        <v>76034</v>
      </c>
      <c r="I33" s="11">
        <f t="shared" si="12"/>
        <v>15359</v>
      </c>
      <c r="J33" s="11">
        <f t="shared" si="13"/>
        <v>761</v>
      </c>
      <c r="K33" s="11">
        <f t="shared" si="14"/>
        <v>1456</v>
      </c>
      <c r="L33" s="11">
        <f t="shared" si="15"/>
        <v>1421</v>
      </c>
      <c r="M33" s="11">
        <f t="shared" si="16"/>
        <v>1305</v>
      </c>
      <c r="N33" s="11">
        <f t="shared" si="17"/>
        <v>550</v>
      </c>
      <c r="O33" s="11">
        <f t="shared" si="18"/>
        <v>1204</v>
      </c>
      <c r="P33" s="11">
        <f t="shared" si="19"/>
        <v>546</v>
      </c>
      <c r="Q33" s="11">
        <f t="shared" si="20"/>
        <v>120</v>
      </c>
      <c r="R33" s="11">
        <f t="shared" si="21"/>
        <v>2196</v>
      </c>
      <c r="S33" s="11">
        <f t="shared" si="22"/>
        <v>52382</v>
      </c>
      <c r="T33" s="11">
        <f t="shared" si="23"/>
        <v>72</v>
      </c>
      <c r="U33" s="11">
        <f t="shared" si="24"/>
        <v>714</v>
      </c>
      <c r="V33" s="11">
        <f t="shared" si="25"/>
        <v>738</v>
      </c>
      <c r="W33" s="11">
        <f t="shared" si="0"/>
        <v>510</v>
      </c>
      <c r="X33" s="11">
        <f t="shared" si="1"/>
        <v>0</v>
      </c>
      <c r="Y33" s="11">
        <f t="shared" si="2"/>
        <v>986</v>
      </c>
      <c r="Z33" s="11">
        <f t="shared" si="3"/>
        <v>605</v>
      </c>
      <c r="AA33" s="11">
        <f t="shared" si="4"/>
        <v>690</v>
      </c>
      <c r="AB33" s="11">
        <f t="shared" si="5"/>
        <v>225</v>
      </c>
      <c r="AC33" s="11">
        <f t="shared" si="6"/>
        <v>1339</v>
      </c>
    </row>
    <row r="34" spans="1:29" ht="12.75">
      <c r="A34" s="25">
        <f t="shared" si="27"/>
        <v>30</v>
      </c>
      <c r="B34" s="33" t="s">
        <v>82</v>
      </c>
      <c r="C34" s="34" t="s">
        <v>83</v>
      </c>
      <c r="D34" s="32">
        <v>26136.53</v>
      </c>
      <c r="E34" s="11">
        <f t="shared" si="8"/>
        <v>0.025</v>
      </c>
      <c r="F34" s="28">
        <f t="shared" si="9"/>
        <v>796064</v>
      </c>
      <c r="G34" s="8">
        <f t="shared" si="10"/>
        <v>796064</v>
      </c>
      <c r="H34" s="11">
        <f t="shared" si="11"/>
        <v>380170</v>
      </c>
      <c r="I34" s="11">
        <f t="shared" si="12"/>
        <v>76794</v>
      </c>
      <c r="J34" s="11">
        <f t="shared" si="13"/>
        <v>3807</v>
      </c>
      <c r="K34" s="11">
        <f t="shared" si="14"/>
        <v>7281</v>
      </c>
      <c r="L34" s="11">
        <f t="shared" si="15"/>
        <v>7105</v>
      </c>
      <c r="M34" s="11">
        <f t="shared" si="16"/>
        <v>6525</v>
      </c>
      <c r="N34" s="11">
        <f t="shared" si="17"/>
        <v>2751</v>
      </c>
      <c r="O34" s="11">
        <f t="shared" si="18"/>
        <v>6020</v>
      </c>
      <c r="P34" s="11">
        <f t="shared" si="19"/>
        <v>2730</v>
      </c>
      <c r="Q34" s="11">
        <f t="shared" si="20"/>
        <v>600</v>
      </c>
      <c r="R34" s="11">
        <f t="shared" si="21"/>
        <v>10980</v>
      </c>
      <c r="S34" s="11">
        <f t="shared" si="22"/>
        <v>261911</v>
      </c>
      <c r="T34" s="11">
        <f t="shared" si="23"/>
        <v>360</v>
      </c>
      <c r="U34" s="11">
        <f t="shared" si="24"/>
        <v>3570</v>
      </c>
      <c r="V34" s="11">
        <f t="shared" si="25"/>
        <v>3690</v>
      </c>
      <c r="W34" s="11">
        <f t="shared" si="0"/>
        <v>2550</v>
      </c>
      <c r="X34" s="11">
        <f t="shared" si="1"/>
        <v>0</v>
      </c>
      <c r="Y34" s="11">
        <f t="shared" si="2"/>
        <v>4928</v>
      </c>
      <c r="Z34" s="11">
        <f t="shared" si="3"/>
        <v>3024</v>
      </c>
      <c r="AA34" s="11">
        <f t="shared" si="4"/>
        <v>3450</v>
      </c>
      <c r="AB34" s="11">
        <f t="shared" si="5"/>
        <v>1125</v>
      </c>
      <c r="AC34" s="11">
        <f t="shared" si="6"/>
        <v>6693</v>
      </c>
    </row>
    <row r="35" spans="1:29" ht="12.75">
      <c r="A35" s="25">
        <f t="shared" si="27"/>
        <v>31</v>
      </c>
      <c r="B35" s="33" t="s">
        <v>84</v>
      </c>
      <c r="C35" s="34" t="s">
        <v>85</v>
      </c>
      <c r="D35" s="32">
        <v>8123.5</v>
      </c>
      <c r="E35" s="11">
        <f t="shared" si="8"/>
        <v>0.008</v>
      </c>
      <c r="F35" s="28">
        <f t="shared" si="9"/>
        <v>254741</v>
      </c>
      <c r="G35" s="8">
        <f t="shared" si="10"/>
        <v>254742</v>
      </c>
      <c r="H35" s="11">
        <f t="shared" si="11"/>
        <v>121655</v>
      </c>
      <c r="I35" s="11">
        <f t="shared" si="12"/>
        <v>24574</v>
      </c>
      <c r="J35" s="11">
        <f t="shared" si="13"/>
        <v>1218</v>
      </c>
      <c r="K35" s="11">
        <f t="shared" si="14"/>
        <v>2330</v>
      </c>
      <c r="L35" s="11">
        <f t="shared" si="15"/>
        <v>2274</v>
      </c>
      <c r="M35" s="11">
        <f t="shared" si="16"/>
        <v>2088</v>
      </c>
      <c r="N35" s="11">
        <f t="shared" si="17"/>
        <v>880</v>
      </c>
      <c r="O35" s="11">
        <f t="shared" si="18"/>
        <v>1926</v>
      </c>
      <c r="P35" s="11">
        <f t="shared" si="19"/>
        <v>874</v>
      </c>
      <c r="Q35" s="11">
        <f t="shared" si="20"/>
        <v>192</v>
      </c>
      <c r="R35" s="11">
        <f t="shared" si="21"/>
        <v>3514</v>
      </c>
      <c r="S35" s="11">
        <f t="shared" si="22"/>
        <v>83812</v>
      </c>
      <c r="T35" s="11">
        <f t="shared" si="23"/>
        <v>115</v>
      </c>
      <c r="U35" s="11">
        <f t="shared" si="24"/>
        <v>1142</v>
      </c>
      <c r="V35" s="11">
        <f t="shared" si="25"/>
        <v>1181</v>
      </c>
      <c r="W35" s="11">
        <f t="shared" si="0"/>
        <v>816</v>
      </c>
      <c r="X35" s="11">
        <f t="shared" si="1"/>
        <v>0</v>
      </c>
      <c r="Y35" s="11">
        <f t="shared" si="2"/>
        <v>1577</v>
      </c>
      <c r="Z35" s="11">
        <f t="shared" si="3"/>
        <v>968</v>
      </c>
      <c r="AA35" s="11">
        <f t="shared" si="4"/>
        <v>1104</v>
      </c>
      <c r="AB35" s="11">
        <f t="shared" si="5"/>
        <v>360</v>
      </c>
      <c r="AC35" s="11">
        <f t="shared" si="6"/>
        <v>2142</v>
      </c>
    </row>
    <row r="36" spans="1:29" ht="12.75">
      <c r="A36" s="25">
        <f t="shared" si="27"/>
        <v>32</v>
      </c>
      <c r="B36" s="33" t="s">
        <v>86</v>
      </c>
      <c r="C36" s="34" t="s">
        <v>87</v>
      </c>
      <c r="D36" s="32">
        <v>6845.8</v>
      </c>
      <c r="E36" s="11">
        <f t="shared" si="8"/>
        <v>0.007</v>
      </c>
      <c r="F36" s="28">
        <f t="shared" si="9"/>
        <v>222898</v>
      </c>
      <c r="G36" s="8">
        <f t="shared" si="10"/>
        <v>222899</v>
      </c>
      <c r="H36" s="11">
        <f t="shared" si="11"/>
        <v>106448</v>
      </c>
      <c r="I36" s="11">
        <f t="shared" si="12"/>
        <v>21502</v>
      </c>
      <c r="J36" s="11">
        <f t="shared" si="13"/>
        <v>1066</v>
      </c>
      <c r="K36" s="11">
        <f t="shared" si="14"/>
        <v>2039</v>
      </c>
      <c r="L36" s="11">
        <f t="shared" si="15"/>
        <v>1990</v>
      </c>
      <c r="M36" s="11">
        <f t="shared" si="16"/>
        <v>1827</v>
      </c>
      <c r="N36" s="11">
        <f t="shared" si="17"/>
        <v>770</v>
      </c>
      <c r="O36" s="11">
        <f t="shared" si="18"/>
        <v>1686</v>
      </c>
      <c r="P36" s="11">
        <f t="shared" si="19"/>
        <v>764</v>
      </c>
      <c r="Q36" s="11">
        <f t="shared" si="20"/>
        <v>168</v>
      </c>
      <c r="R36" s="11">
        <f t="shared" si="21"/>
        <v>3074</v>
      </c>
      <c r="S36" s="11">
        <f t="shared" si="22"/>
        <v>73335</v>
      </c>
      <c r="T36" s="11">
        <f t="shared" si="23"/>
        <v>101</v>
      </c>
      <c r="U36" s="11">
        <f t="shared" si="24"/>
        <v>1000</v>
      </c>
      <c r="V36" s="11">
        <f t="shared" si="25"/>
        <v>1033</v>
      </c>
      <c r="W36" s="11">
        <f t="shared" si="0"/>
        <v>714</v>
      </c>
      <c r="X36" s="11">
        <f t="shared" si="1"/>
        <v>0</v>
      </c>
      <c r="Y36" s="11">
        <f t="shared" si="2"/>
        <v>1380</v>
      </c>
      <c r="Z36" s="11">
        <f t="shared" si="3"/>
        <v>847</v>
      </c>
      <c r="AA36" s="11">
        <f t="shared" si="4"/>
        <v>966</v>
      </c>
      <c r="AB36" s="11">
        <f t="shared" si="5"/>
        <v>315</v>
      </c>
      <c r="AC36" s="11">
        <f t="shared" si="6"/>
        <v>1874</v>
      </c>
    </row>
    <row r="37" spans="1:29" ht="12.75">
      <c r="A37" s="25">
        <f t="shared" si="27"/>
        <v>33</v>
      </c>
      <c r="B37" s="33" t="s">
        <v>88</v>
      </c>
      <c r="C37" s="34" t="s">
        <v>89</v>
      </c>
      <c r="D37" s="32">
        <v>8662.9</v>
      </c>
      <c r="E37" s="11">
        <f t="shared" si="8"/>
        <v>0.008</v>
      </c>
      <c r="F37" s="28">
        <f t="shared" si="9"/>
        <v>254741</v>
      </c>
      <c r="G37" s="8">
        <f t="shared" si="10"/>
        <v>254742</v>
      </c>
      <c r="H37" s="11">
        <f t="shared" si="11"/>
        <v>121655</v>
      </c>
      <c r="I37" s="11">
        <f t="shared" si="12"/>
        <v>24574</v>
      </c>
      <c r="J37" s="11">
        <f t="shared" si="13"/>
        <v>1218</v>
      </c>
      <c r="K37" s="11">
        <f t="shared" si="14"/>
        <v>2330</v>
      </c>
      <c r="L37" s="11">
        <f t="shared" si="15"/>
        <v>2274</v>
      </c>
      <c r="M37" s="11">
        <f t="shared" si="16"/>
        <v>2088</v>
      </c>
      <c r="N37" s="11">
        <f t="shared" si="17"/>
        <v>880</v>
      </c>
      <c r="O37" s="11">
        <f t="shared" si="18"/>
        <v>1926</v>
      </c>
      <c r="P37" s="11">
        <f t="shared" si="19"/>
        <v>874</v>
      </c>
      <c r="Q37" s="11">
        <f t="shared" si="20"/>
        <v>192</v>
      </c>
      <c r="R37" s="11">
        <f t="shared" si="21"/>
        <v>3514</v>
      </c>
      <c r="S37" s="11">
        <f t="shared" si="22"/>
        <v>83812</v>
      </c>
      <c r="T37" s="11">
        <f t="shared" si="23"/>
        <v>115</v>
      </c>
      <c r="U37" s="11">
        <f t="shared" si="24"/>
        <v>1142</v>
      </c>
      <c r="V37" s="11">
        <f t="shared" si="25"/>
        <v>1181</v>
      </c>
      <c r="W37" s="11">
        <f aca="true" t="shared" si="28" ref="W37:W68">ROUND(($W$4/$G$4*F37),0)</f>
        <v>816</v>
      </c>
      <c r="X37" s="11">
        <f aca="true" t="shared" si="29" ref="X37:X68">ROUND(($X$4/$G$4*F37),0)</f>
        <v>0</v>
      </c>
      <c r="Y37" s="11">
        <f aca="true" t="shared" si="30" ref="Y37:Y68">ROUND(($Y$4/$G$4*F37),0)</f>
        <v>1577</v>
      </c>
      <c r="Z37" s="11">
        <f aca="true" t="shared" si="31" ref="Z37:Z68">ROUND(($Z$4/$G$4*F37),0)</f>
        <v>968</v>
      </c>
      <c r="AA37" s="11">
        <f aca="true" t="shared" si="32" ref="AA37:AA68">ROUND(($AA$4/$G$4*F37),0)</f>
        <v>1104</v>
      </c>
      <c r="AB37" s="11">
        <f aca="true" t="shared" si="33" ref="AB37:AB68">ROUND(($AB$4/$G$4*F37),0)</f>
        <v>360</v>
      </c>
      <c r="AC37" s="11">
        <f aca="true" t="shared" si="34" ref="AC37:AC68">ROUND(($AC$4/$G$4*F37),0)</f>
        <v>2142</v>
      </c>
    </row>
    <row r="38" spans="1:29" ht="12.75">
      <c r="A38" s="25">
        <f t="shared" si="27"/>
        <v>34</v>
      </c>
      <c r="B38" s="33" t="s">
        <v>90</v>
      </c>
      <c r="C38" s="34" t="s">
        <v>91</v>
      </c>
      <c r="D38" s="32">
        <v>8103.7</v>
      </c>
      <c r="E38" s="11">
        <f t="shared" si="8"/>
        <v>0.008</v>
      </c>
      <c r="F38" s="28">
        <f t="shared" si="9"/>
        <v>254741</v>
      </c>
      <c r="G38" s="8">
        <f t="shared" si="10"/>
        <v>254742</v>
      </c>
      <c r="H38" s="11">
        <f t="shared" si="11"/>
        <v>121655</v>
      </c>
      <c r="I38" s="11">
        <f t="shared" si="12"/>
        <v>24574</v>
      </c>
      <c r="J38" s="11">
        <f t="shared" si="13"/>
        <v>1218</v>
      </c>
      <c r="K38" s="11">
        <f t="shared" si="14"/>
        <v>2330</v>
      </c>
      <c r="L38" s="11">
        <f t="shared" si="15"/>
        <v>2274</v>
      </c>
      <c r="M38" s="11">
        <f t="shared" si="16"/>
        <v>2088</v>
      </c>
      <c r="N38" s="11">
        <f t="shared" si="17"/>
        <v>880</v>
      </c>
      <c r="O38" s="11">
        <f t="shared" si="18"/>
        <v>1926</v>
      </c>
      <c r="P38" s="11">
        <f t="shared" si="19"/>
        <v>874</v>
      </c>
      <c r="Q38" s="11">
        <f t="shared" si="20"/>
        <v>192</v>
      </c>
      <c r="R38" s="11">
        <f t="shared" si="21"/>
        <v>3514</v>
      </c>
      <c r="S38" s="11">
        <f t="shared" si="22"/>
        <v>83812</v>
      </c>
      <c r="T38" s="11">
        <f t="shared" si="23"/>
        <v>115</v>
      </c>
      <c r="U38" s="11">
        <f t="shared" si="24"/>
        <v>1142</v>
      </c>
      <c r="V38" s="11">
        <f t="shared" si="25"/>
        <v>1181</v>
      </c>
      <c r="W38" s="11">
        <f t="shared" si="28"/>
        <v>816</v>
      </c>
      <c r="X38" s="11">
        <f t="shared" si="29"/>
        <v>0</v>
      </c>
      <c r="Y38" s="11">
        <f t="shared" si="30"/>
        <v>1577</v>
      </c>
      <c r="Z38" s="11">
        <f t="shared" si="31"/>
        <v>968</v>
      </c>
      <c r="AA38" s="11">
        <f t="shared" si="32"/>
        <v>1104</v>
      </c>
      <c r="AB38" s="11">
        <f t="shared" si="33"/>
        <v>360</v>
      </c>
      <c r="AC38" s="11">
        <f t="shared" si="34"/>
        <v>2142</v>
      </c>
    </row>
    <row r="39" spans="1:29" ht="12.75">
      <c r="A39" s="25">
        <f t="shared" si="27"/>
        <v>35</v>
      </c>
      <c r="B39" s="33" t="s">
        <v>92</v>
      </c>
      <c r="C39" s="34" t="s">
        <v>93</v>
      </c>
      <c r="D39" s="32">
        <v>8067.95</v>
      </c>
      <c r="E39" s="11">
        <f t="shared" si="8"/>
        <v>0.008</v>
      </c>
      <c r="F39" s="28">
        <f t="shared" si="9"/>
        <v>254741</v>
      </c>
      <c r="G39" s="8">
        <f t="shared" si="10"/>
        <v>254742</v>
      </c>
      <c r="H39" s="11">
        <f t="shared" si="11"/>
        <v>121655</v>
      </c>
      <c r="I39" s="11">
        <f t="shared" si="12"/>
        <v>24574</v>
      </c>
      <c r="J39" s="11">
        <f t="shared" si="13"/>
        <v>1218</v>
      </c>
      <c r="K39" s="11">
        <f t="shared" si="14"/>
        <v>2330</v>
      </c>
      <c r="L39" s="11">
        <f t="shared" si="15"/>
        <v>2274</v>
      </c>
      <c r="M39" s="11">
        <f t="shared" si="16"/>
        <v>2088</v>
      </c>
      <c r="N39" s="11">
        <f t="shared" si="17"/>
        <v>880</v>
      </c>
      <c r="O39" s="11">
        <f t="shared" si="18"/>
        <v>1926</v>
      </c>
      <c r="P39" s="11">
        <f t="shared" si="19"/>
        <v>874</v>
      </c>
      <c r="Q39" s="11">
        <f t="shared" si="20"/>
        <v>192</v>
      </c>
      <c r="R39" s="11">
        <f t="shared" si="21"/>
        <v>3514</v>
      </c>
      <c r="S39" s="11">
        <f t="shared" si="22"/>
        <v>83812</v>
      </c>
      <c r="T39" s="11">
        <f t="shared" si="23"/>
        <v>115</v>
      </c>
      <c r="U39" s="11">
        <f t="shared" si="24"/>
        <v>1142</v>
      </c>
      <c r="V39" s="11">
        <f t="shared" si="25"/>
        <v>1181</v>
      </c>
      <c r="W39" s="11">
        <f t="shared" si="28"/>
        <v>816</v>
      </c>
      <c r="X39" s="11">
        <f t="shared" si="29"/>
        <v>0</v>
      </c>
      <c r="Y39" s="11">
        <f t="shared" si="30"/>
        <v>1577</v>
      </c>
      <c r="Z39" s="11">
        <f t="shared" si="31"/>
        <v>968</v>
      </c>
      <c r="AA39" s="11">
        <f t="shared" si="32"/>
        <v>1104</v>
      </c>
      <c r="AB39" s="11">
        <f t="shared" si="33"/>
        <v>360</v>
      </c>
      <c r="AC39" s="11">
        <f t="shared" si="34"/>
        <v>2142</v>
      </c>
    </row>
    <row r="40" spans="1:29" ht="12.75">
      <c r="A40" s="25">
        <f t="shared" si="27"/>
        <v>36</v>
      </c>
      <c r="B40" s="33" t="s">
        <v>94</v>
      </c>
      <c r="C40" s="34" t="s">
        <v>95</v>
      </c>
      <c r="D40" s="32">
        <v>6018.6</v>
      </c>
      <c r="E40" s="11">
        <f t="shared" si="8"/>
        <v>0.006</v>
      </c>
      <c r="F40" s="28">
        <f t="shared" si="9"/>
        <v>191055</v>
      </c>
      <c r="G40" s="8">
        <f t="shared" si="10"/>
        <v>191055</v>
      </c>
      <c r="H40" s="11">
        <f t="shared" si="11"/>
        <v>91241</v>
      </c>
      <c r="I40" s="11">
        <f t="shared" si="12"/>
        <v>18431</v>
      </c>
      <c r="J40" s="11">
        <f t="shared" si="13"/>
        <v>914</v>
      </c>
      <c r="K40" s="11">
        <f t="shared" si="14"/>
        <v>1747</v>
      </c>
      <c r="L40" s="11">
        <f t="shared" si="15"/>
        <v>1705</v>
      </c>
      <c r="M40" s="11">
        <f t="shared" si="16"/>
        <v>1566</v>
      </c>
      <c r="N40" s="11">
        <f t="shared" si="17"/>
        <v>660</v>
      </c>
      <c r="O40" s="11">
        <f t="shared" si="18"/>
        <v>1445</v>
      </c>
      <c r="P40" s="11">
        <f t="shared" si="19"/>
        <v>655</v>
      </c>
      <c r="Q40" s="11">
        <f t="shared" si="20"/>
        <v>144</v>
      </c>
      <c r="R40" s="11">
        <f t="shared" si="21"/>
        <v>2635</v>
      </c>
      <c r="S40" s="11">
        <f t="shared" si="22"/>
        <v>62858</v>
      </c>
      <c r="T40" s="11">
        <f t="shared" si="23"/>
        <v>86</v>
      </c>
      <c r="U40" s="11">
        <f t="shared" si="24"/>
        <v>857</v>
      </c>
      <c r="V40" s="11">
        <f t="shared" si="25"/>
        <v>886</v>
      </c>
      <c r="W40" s="11">
        <f t="shared" si="28"/>
        <v>612</v>
      </c>
      <c r="X40" s="11">
        <f t="shared" si="29"/>
        <v>0</v>
      </c>
      <c r="Y40" s="11">
        <f t="shared" si="30"/>
        <v>1183</v>
      </c>
      <c r="Z40" s="11">
        <f t="shared" si="31"/>
        <v>726</v>
      </c>
      <c r="AA40" s="11">
        <f t="shared" si="32"/>
        <v>828</v>
      </c>
      <c r="AB40" s="11">
        <f t="shared" si="33"/>
        <v>270</v>
      </c>
      <c r="AC40" s="11">
        <f t="shared" si="34"/>
        <v>1606</v>
      </c>
    </row>
    <row r="41" spans="1:29" ht="12.75">
      <c r="A41" s="25">
        <f t="shared" si="27"/>
        <v>37</v>
      </c>
      <c r="B41" s="33" t="s">
        <v>96</v>
      </c>
      <c r="C41" s="34" t="s">
        <v>97</v>
      </c>
      <c r="D41" s="32">
        <v>5589.5</v>
      </c>
      <c r="E41" s="11">
        <f t="shared" si="8"/>
        <v>0.005</v>
      </c>
      <c r="F41" s="28">
        <f t="shared" si="9"/>
        <v>159213</v>
      </c>
      <c r="G41" s="8">
        <f t="shared" si="10"/>
        <v>159213</v>
      </c>
      <c r="H41" s="11">
        <f t="shared" si="11"/>
        <v>76034</v>
      </c>
      <c r="I41" s="11">
        <f t="shared" si="12"/>
        <v>15359</v>
      </c>
      <c r="J41" s="11">
        <f t="shared" si="13"/>
        <v>761</v>
      </c>
      <c r="K41" s="11">
        <f t="shared" si="14"/>
        <v>1456</v>
      </c>
      <c r="L41" s="11">
        <f t="shared" si="15"/>
        <v>1421</v>
      </c>
      <c r="M41" s="11">
        <f t="shared" si="16"/>
        <v>1305</v>
      </c>
      <c r="N41" s="11">
        <f t="shared" si="17"/>
        <v>550</v>
      </c>
      <c r="O41" s="11">
        <f t="shared" si="18"/>
        <v>1204</v>
      </c>
      <c r="P41" s="11">
        <f t="shared" si="19"/>
        <v>546</v>
      </c>
      <c r="Q41" s="11">
        <f t="shared" si="20"/>
        <v>120</v>
      </c>
      <c r="R41" s="11">
        <f t="shared" si="21"/>
        <v>2196</v>
      </c>
      <c r="S41" s="11">
        <f t="shared" si="22"/>
        <v>52382</v>
      </c>
      <c r="T41" s="11">
        <f t="shared" si="23"/>
        <v>72</v>
      </c>
      <c r="U41" s="11">
        <f t="shared" si="24"/>
        <v>714</v>
      </c>
      <c r="V41" s="11">
        <f t="shared" si="25"/>
        <v>738</v>
      </c>
      <c r="W41" s="11">
        <f t="shared" si="28"/>
        <v>510</v>
      </c>
      <c r="X41" s="11">
        <f t="shared" si="29"/>
        <v>0</v>
      </c>
      <c r="Y41" s="11">
        <f t="shared" si="30"/>
        <v>986</v>
      </c>
      <c r="Z41" s="11">
        <f t="shared" si="31"/>
        <v>605</v>
      </c>
      <c r="AA41" s="11">
        <f t="shared" si="32"/>
        <v>690</v>
      </c>
      <c r="AB41" s="11">
        <f t="shared" si="33"/>
        <v>225</v>
      </c>
      <c r="AC41" s="11">
        <f t="shared" si="34"/>
        <v>1339</v>
      </c>
    </row>
    <row r="42" spans="1:29" ht="13.5" customHeight="1">
      <c r="A42" s="25">
        <f t="shared" si="27"/>
        <v>38</v>
      </c>
      <c r="B42" s="33" t="s">
        <v>98</v>
      </c>
      <c r="C42" s="34" t="s">
        <v>99</v>
      </c>
      <c r="D42" s="32">
        <v>4514.55</v>
      </c>
      <c r="E42" s="11">
        <f t="shared" si="8"/>
        <v>0.004</v>
      </c>
      <c r="F42" s="28">
        <f t="shared" si="9"/>
        <v>127370</v>
      </c>
      <c r="G42" s="8">
        <f t="shared" si="10"/>
        <v>127370</v>
      </c>
      <c r="H42" s="11">
        <f t="shared" si="11"/>
        <v>60827</v>
      </c>
      <c r="I42" s="11">
        <f t="shared" si="12"/>
        <v>12287</v>
      </c>
      <c r="J42" s="11">
        <f t="shared" si="13"/>
        <v>609</v>
      </c>
      <c r="K42" s="11">
        <f t="shared" si="14"/>
        <v>1165</v>
      </c>
      <c r="L42" s="11">
        <f t="shared" si="15"/>
        <v>1137</v>
      </c>
      <c r="M42" s="11">
        <f t="shared" si="16"/>
        <v>1044</v>
      </c>
      <c r="N42" s="11">
        <f t="shared" si="17"/>
        <v>440</v>
      </c>
      <c r="O42" s="11">
        <f t="shared" si="18"/>
        <v>963</v>
      </c>
      <c r="P42" s="11">
        <f t="shared" si="19"/>
        <v>437</v>
      </c>
      <c r="Q42" s="11">
        <f t="shared" si="20"/>
        <v>96</v>
      </c>
      <c r="R42" s="11">
        <f t="shared" si="21"/>
        <v>1757</v>
      </c>
      <c r="S42" s="11">
        <f t="shared" si="22"/>
        <v>41906</v>
      </c>
      <c r="T42" s="11">
        <f t="shared" si="23"/>
        <v>58</v>
      </c>
      <c r="U42" s="11">
        <f t="shared" si="24"/>
        <v>571</v>
      </c>
      <c r="V42" s="11">
        <f t="shared" si="25"/>
        <v>590</v>
      </c>
      <c r="W42" s="11">
        <f t="shared" si="28"/>
        <v>408</v>
      </c>
      <c r="X42" s="11">
        <f t="shared" si="29"/>
        <v>0</v>
      </c>
      <c r="Y42" s="11">
        <f t="shared" si="30"/>
        <v>788</v>
      </c>
      <c r="Z42" s="11">
        <f t="shared" si="31"/>
        <v>484</v>
      </c>
      <c r="AA42" s="11">
        <f t="shared" si="32"/>
        <v>552</v>
      </c>
      <c r="AB42" s="11">
        <f t="shared" si="33"/>
        <v>180</v>
      </c>
      <c r="AC42" s="11">
        <f t="shared" si="34"/>
        <v>1071</v>
      </c>
    </row>
    <row r="43" spans="1:29" ht="12.75">
      <c r="A43" s="25">
        <f t="shared" si="27"/>
        <v>39</v>
      </c>
      <c r="B43" s="33" t="s">
        <v>100</v>
      </c>
      <c r="C43" s="34" t="s">
        <v>101</v>
      </c>
      <c r="D43" s="32">
        <v>5280.3</v>
      </c>
      <c r="E43" s="11">
        <f t="shared" si="8"/>
        <v>0.005</v>
      </c>
      <c r="F43" s="28">
        <f t="shared" si="9"/>
        <v>159213</v>
      </c>
      <c r="G43" s="8">
        <f t="shared" si="10"/>
        <v>159213</v>
      </c>
      <c r="H43" s="11">
        <f t="shared" si="11"/>
        <v>76034</v>
      </c>
      <c r="I43" s="11">
        <f t="shared" si="12"/>
        <v>15359</v>
      </c>
      <c r="J43" s="11">
        <f t="shared" si="13"/>
        <v>761</v>
      </c>
      <c r="K43" s="11">
        <f t="shared" si="14"/>
        <v>1456</v>
      </c>
      <c r="L43" s="11">
        <f t="shared" si="15"/>
        <v>1421</v>
      </c>
      <c r="M43" s="11">
        <f t="shared" si="16"/>
        <v>1305</v>
      </c>
      <c r="N43" s="11">
        <f t="shared" si="17"/>
        <v>550</v>
      </c>
      <c r="O43" s="11">
        <f t="shared" si="18"/>
        <v>1204</v>
      </c>
      <c r="P43" s="11">
        <f t="shared" si="19"/>
        <v>546</v>
      </c>
      <c r="Q43" s="11">
        <f t="shared" si="20"/>
        <v>120</v>
      </c>
      <c r="R43" s="11">
        <f t="shared" si="21"/>
        <v>2196</v>
      </c>
      <c r="S43" s="11">
        <f t="shared" si="22"/>
        <v>52382</v>
      </c>
      <c r="T43" s="11">
        <f t="shared" si="23"/>
        <v>72</v>
      </c>
      <c r="U43" s="11">
        <f t="shared" si="24"/>
        <v>714</v>
      </c>
      <c r="V43" s="11">
        <f t="shared" si="25"/>
        <v>738</v>
      </c>
      <c r="W43" s="11">
        <f t="shared" si="28"/>
        <v>510</v>
      </c>
      <c r="X43" s="11">
        <f t="shared" si="29"/>
        <v>0</v>
      </c>
      <c r="Y43" s="11">
        <f t="shared" si="30"/>
        <v>986</v>
      </c>
      <c r="Z43" s="11">
        <f t="shared" si="31"/>
        <v>605</v>
      </c>
      <c r="AA43" s="11">
        <f t="shared" si="32"/>
        <v>690</v>
      </c>
      <c r="AB43" s="11">
        <f t="shared" si="33"/>
        <v>225</v>
      </c>
      <c r="AC43" s="11">
        <f t="shared" si="34"/>
        <v>1339</v>
      </c>
    </row>
    <row r="44" spans="1:29" ht="12.75">
      <c r="A44" s="25">
        <f t="shared" si="27"/>
        <v>40</v>
      </c>
      <c r="B44" s="33" t="s">
        <v>102</v>
      </c>
      <c r="C44" s="34" t="s">
        <v>103</v>
      </c>
      <c r="D44" s="32">
        <v>5281.5</v>
      </c>
      <c r="E44" s="11">
        <f t="shared" si="8"/>
        <v>0.005</v>
      </c>
      <c r="F44" s="28">
        <f t="shared" si="9"/>
        <v>159213</v>
      </c>
      <c r="G44" s="8">
        <f t="shared" si="10"/>
        <v>159213</v>
      </c>
      <c r="H44" s="11">
        <f t="shared" si="11"/>
        <v>76034</v>
      </c>
      <c r="I44" s="11">
        <f t="shared" si="12"/>
        <v>15359</v>
      </c>
      <c r="J44" s="11">
        <f t="shared" si="13"/>
        <v>761</v>
      </c>
      <c r="K44" s="11">
        <f t="shared" si="14"/>
        <v>1456</v>
      </c>
      <c r="L44" s="11">
        <f t="shared" si="15"/>
        <v>1421</v>
      </c>
      <c r="M44" s="11">
        <f t="shared" si="16"/>
        <v>1305</v>
      </c>
      <c r="N44" s="11">
        <f t="shared" si="17"/>
        <v>550</v>
      </c>
      <c r="O44" s="11">
        <f t="shared" si="18"/>
        <v>1204</v>
      </c>
      <c r="P44" s="11">
        <f t="shared" si="19"/>
        <v>546</v>
      </c>
      <c r="Q44" s="11">
        <f t="shared" si="20"/>
        <v>120</v>
      </c>
      <c r="R44" s="11">
        <f t="shared" si="21"/>
        <v>2196</v>
      </c>
      <c r="S44" s="11">
        <f t="shared" si="22"/>
        <v>52382</v>
      </c>
      <c r="T44" s="11">
        <f t="shared" si="23"/>
        <v>72</v>
      </c>
      <c r="U44" s="11">
        <f t="shared" si="24"/>
        <v>714</v>
      </c>
      <c r="V44" s="11">
        <f t="shared" si="25"/>
        <v>738</v>
      </c>
      <c r="W44" s="11">
        <f t="shared" si="28"/>
        <v>510</v>
      </c>
      <c r="X44" s="11">
        <f t="shared" si="29"/>
        <v>0</v>
      </c>
      <c r="Y44" s="11">
        <f t="shared" si="30"/>
        <v>986</v>
      </c>
      <c r="Z44" s="11">
        <f t="shared" si="31"/>
        <v>605</v>
      </c>
      <c r="AA44" s="11">
        <f t="shared" si="32"/>
        <v>690</v>
      </c>
      <c r="AB44" s="11">
        <f t="shared" si="33"/>
        <v>225</v>
      </c>
      <c r="AC44" s="11">
        <f t="shared" si="34"/>
        <v>1339</v>
      </c>
    </row>
    <row r="45" spans="1:29" ht="12.75">
      <c r="A45" s="25">
        <f t="shared" si="27"/>
        <v>41</v>
      </c>
      <c r="B45" s="33" t="s">
        <v>104</v>
      </c>
      <c r="C45" s="34" t="s">
        <v>105</v>
      </c>
      <c r="D45" s="32">
        <v>29506.66</v>
      </c>
      <c r="E45" s="11">
        <f t="shared" si="8"/>
        <v>0.029</v>
      </c>
      <c r="F45" s="28">
        <f t="shared" si="9"/>
        <v>923434</v>
      </c>
      <c r="G45" s="8">
        <f t="shared" si="10"/>
        <v>923433</v>
      </c>
      <c r="H45" s="11">
        <f t="shared" si="11"/>
        <v>440997</v>
      </c>
      <c r="I45" s="11">
        <f t="shared" si="12"/>
        <v>89081</v>
      </c>
      <c r="J45" s="11">
        <f t="shared" si="13"/>
        <v>4416</v>
      </c>
      <c r="K45" s="11">
        <f t="shared" si="14"/>
        <v>8446</v>
      </c>
      <c r="L45" s="11">
        <f t="shared" si="15"/>
        <v>8242</v>
      </c>
      <c r="M45" s="11">
        <f t="shared" si="16"/>
        <v>7569</v>
      </c>
      <c r="N45" s="11">
        <f t="shared" si="17"/>
        <v>3191</v>
      </c>
      <c r="O45" s="11">
        <f t="shared" si="18"/>
        <v>6983</v>
      </c>
      <c r="P45" s="11">
        <f t="shared" si="19"/>
        <v>3167</v>
      </c>
      <c r="Q45" s="11">
        <f t="shared" si="20"/>
        <v>696</v>
      </c>
      <c r="R45" s="11">
        <f t="shared" si="21"/>
        <v>12737</v>
      </c>
      <c r="S45" s="11">
        <f t="shared" si="22"/>
        <v>303816</v>
      </c>
      <c r="T45" s="11">
        <f t="shared" si="23"/>
        <v>418</v>
      </c>
      <c r="U45" s="11">
        <f t="shared" si="24"/>
        <v>4141</v>
      </c>
      <c r="V45" s="11">
        <f t="shared" si="25"/>
        <v>4280</v>
      </c>
      <c r="W45" s="11">
        <f t="shared" si="28"/>
        <v>2958</v>
      </c>
      <c r="X45" s="11">
        <f t="shared" si="29"/>
        <v>0</v>
      </c>
      <c r="Y45" s="11">
        <f t="shared" si="30"/>
        <v>5716</v>
      </c>
      <c r="Z45" s="11">
        <f t="shared" si="31"/>
        <v>3508</v>
      </c>
      <c r="AA45" s="11">
        <f t="shared" si="32"/>
        <v>4002</v>
      </c>
      <c r="AB45" s="11">
        <f t="shared" si="33"/>
        <v>1305</v>
      </c>
      <c r="AC45" s="11">
        <f t="shared" si="34"/>
        <v>7764</v>
      </c>
    </row>
    <row r="46" spans="1:29" ht="12.75">
      <c r="A46" s="25">
        <f t="shared" si="27"/>
        <v>42</v>
      </c>
      <c r="B46" s="33" t="s">
        <v>106</v>
      </c>
      <c r="C46" s="34" t="s">
        <v>107</v>
      </c>
      <c r="D46" s="32">
        <v>17703.4</v>
      </c>
      <c r="E46" s="11">
        <f t="shared" si="8"/>
        <v>0.017</v>
      </c>
      <c r="F46" s="28">
        <f t="shared" si="9"/>
        <v>541324</v>
      </c>
      <c r="G46" s="8">
        <f t="shared" si="10"/>
        <v>541324</v>
      </c>
      <c r="H46" s="11">
        <f t="shared" si="11"/>
        <v>258516</v>
      </c>
      <c r="I46" s="11">
        <f t="shared" si="12"/>
        <v>52220</v>
      </c>
      <c r="J46" s="11">
        <f t="shared" si="13"/>
        <v>2589</v>
      </c>
      <c r="K46" s="11">
        <f t="shared" si="14"/>
        <v>4951</v>
      </c>
      <c r="L46" s="11">
        <f t="shared" si="15"/>
        <v>4832</v>
      </c>
      <c r="M46" s="11">
        <f t="shared" si="16"/>
        <v>4437</v>
      </c>
      <c r="N46" s="11">
        <f t="shared" si="17"/>
        <v>1871</v>
      </c>
      <c r="O46" s="11">
        <f t="shared" si="18"/>
        <v>4094</v>
      </c>
      <c r="P46" s="11">
        <f t="shared" si="19"/>
        <v>1856</v>
      </c>
      <c r="Q46" s="11">
        <f t="shared" si="20"/>
        <v>408</v>
      </c>
      <c r="R46" s="11">
        <f t="shared" si="21"/>
        <v>7466</v>
      </c>
      <c r="S46" s="11">
        <f t="shared" si="22"/>
        <v>178099</v>
      </c>
      <c r="T46" s="11">
        <f t="shared" si="23"/>
        <v>245</v>
      </c>
      <c r="U46" s="11">
        <f t="shared" si="24"/>
        <v>2428</v>
      </c>
      <c r="V46" s="11">
        <f t="shared" si="25"/>
        <v>2509</v>
      </c>
      <c r="W46" s="11">
        <f t="shared" si="28"/>
        <v>1734</v>
      </c>
      <c r="X46" s="11">
        <f t="shared" si="29"/>
        <v>0</v>
      </c>
      <c r="Y46" s="11">
        <f t="shared" si="30"/>
        <v>3351</v>
      </c>
      <c r="Z46" s="11">
        <f t="shared" si="31"/>
        <v>2056</v>
      </c>
      <c r="AA46" s="11">
        <f t="shared" si="32"/>
        <v>2346</v>
      </c>
      <c r="AB46" s="11">
        <f t="shared" si="33"/>
        <v>765</v>
      </c>
      <c r="AC46" s="11">
        <f t="shared" si="34"/>
        <v>4551</v>
      </c>
    </row>
    <row r="47" spans="1:29" ht="12.75">
      <c r="A47" s="25">
        <f t="shared" si="27"/>
        <v>43</v>
      </c>
      <c r="B47" s="33" t="s">
        <v>108</v>
      </c>
      <c r="C47" s="34" t="s">
        <v>109</v>
      </c>
      <c r="D47" s="32">
        <v>14216.5</v>
      </c>
      <c r="E47" s="11">
        <f t="shared" si="8"/>
        <v>0.014</v>
      </c>
      <c r="F47" s="28">
        <f t="shared" si="9"/>
        <v>445796</v>
      </c>
      <c r="G47" s="8">
        <f t="shared" si="10"/>
        <v>445795</v>
      </c>
      <c r="H47" s="11">
        <f t="shared" si="11"/>
        <v>212895</v>
      </c>
      <c r="I47" s="11">
        <f t="shared" si="12"/>
        <v>43005</v>
      </c>
      <c r="J47" s="11">
        <f t="shared" si="13"/>
        <v>2132</v>
      </c>
      <c r="K47" s="11">
        <f t="shared" si="14"/>
        <v>4077</v>
      </c>
      <c r="L47" s="11">
        <f t="shared" si="15"/>
        <v>3979</v>
      </c>
      <c r="M47" s="11">
        <f t="shared" si="16"/>
        <v>3654</v>
      </c>
      <c r="N47" s="11">
        <f t="shared" si="17"/>
        <v>1540</v>
      </c>
      <c r="O47" s="11">
        <f t="shared" si="18"/>
        <v>3371</v>
      </c>
      <c r="P47" s="11">
        <f t="shared" si="19"/>
        <v>1529</v>
      </c>
      <c r="Q47" s="11">
        <f t="shared" si="20"/>
        <v>336</v>
      </c>
      <c r="R47" s="11">
        <f t="shared" si="21"/>
        <v>6149</v>
      </c>
      <c r="S47" s="11">
        <f t="shared" si="22"/>
        <v>146670</v>
      </c>
      <c r="T47" s="11">
        <f t="shared" si="23"/>
        <v>202</v>
      </c>
      <c r="U47" s="11">
        <f t="shared" si="24"/>
        <v>1999</v>
      </c>
      <c r="V47" s="11">
        <f t="shared" si="25"/>
        <v>2066</v>
      </c>
      <c r="W47" s="11">
        <f t="shared" si="28"/>
        <v>1428</v>
      </c>
      <c r="X47" s="11">
        <f t="shared" si="29"/>
        <v>0</v>
      </c>
      <c r="Y47" s="11">
        <f t="shared" si="30"/>
        <v>2760</v>
      </c>
      <c r="Z47" s="11">
        <f t="shared" si="31"/>
        <v>1693</v>
      </c>
      <c r="AA47" s="11">
        <f t="shared" si="32"/>
        <v>1932</v>
      </c>
      <c r="AB47" s="11">
        <f t="shared" si="33"/>
        <v>630</v>
      </c>
      <c r="AC47" s="11">
        <f t="shared" si="34"/>
        <v>3748</v>
      </c>
    </row>
    <row r="48" spans="1:29" ht="12.75">
      <c r="A48" s="25">
        <f t="shared" si="27"/>
        <v>44</v>
      </c>
      <c r="B48" s="33" t="s">
        <v>110</v>
      </c>
      <c r="C48" s="34" t="s">
        <v>111</v>
      </c>
      <c r="D48" s="32">
        <v>10578.18</v>
      </c>
      <c r="E48" s="11">
        <f t="shared" si="8"/>
        <v>0.01</v>
      </c>
      <c r="F48" s="28">
        <f t="shared" si="9"/>
        <v>318426</v>
      </c>
      <c r="G48" s="8">
        <f t="shared" si="10"/>
        <v>318425</v>
      </c>
      <c r="H48" s="11">
        <f t="shared" si="11"/>
        <v>152068</v>
      </c>
      <c r="I48" s="11">
        <f t="shared" si="12"/>
        <v>30718</v>
      </c>
      <c r="J48" s="11">
        <f t="shared" si="13"/>
        <v>1523</v>
      </c>
      <c r="K48" s="11">
        <f t="shared" si="14"/>
        <v>2912</v>
      </c>
      <c r="L48" s="11">
        <f t="shared" si="15"/>
        <v>2842</v>
      </c>
      <c r="M48" s="11">
        <f t="shared" si="16"/>
        <v>2610</v>
      </c>
      <c r="N48" s="11">
        <f t="shared" si="17"/>
        <v>1100</v>
      </c>
      <c r="O48" s="11">
        <f t="shared" si="18"/>
        <v>2408</v>
      </c>
      <c r="P48" s="11">
        <f t="shared" si="19"/>
        <v>1092</v>
      </c>
      <c r="Q48" s="11">
        <f t="shared" si="20"/>
        <v>240</v>
      </c>
      <c r="R48" s="11">
        <f t="shared" si="21"/>
        <v>4392</v>
      </c>
      <c r="S48" s="11">
        <f t="shared" si="22"/>
        <v>104764</v>
      </c>
      <c r="T48" s="11">
        <f t="shared" si="23"/>
        <v>144</v>
      </c>
      <c r="U48" s="11">
        <f t="shared" si="24"/>
        <v>1428</v>
      </c>
      <c r="V48" s="11">
        <f t="shared" si="25"/>
        <v>1476</v>
      </c>
      <c r="W48" s="11">
        <f t="shared" si="28"/>
        <v>1020</v>
      </c>
      <c r="X48" s="11">
        <f t="shared" si="29"/>
        <v>0</v>
      </c>
      <c r="Y48" s="11">
        <f t="shared" si="30"/>
        <v>1971</v>
      </c>
      <c r="Z48" s="11">
        <f t="shared" si="31"/>
        <v>1210</v>
      </c>
      <c r="AA48" s="11">
        <f t="shared" si="32"/>
        <v>1380</v>
      </c>
      <c r="AB48" s="11">
        <f t="shared" si="33"/>
        <v>450</v>
      </c>
      <c r="AC48" s="11">
        <f t="shared" si="34"/>
        <v>2677</v>
      </c>
    </row>
    <row r="49" spans="1:29" ht="12.75">
      <c r="A49" s="25">
        <f t="shared" si="27"/>
        <v>45</v>
      </c>
      <c r="B49" s="33" t="s">
        <v>112</v>
      </c>
      <c r="C49" s="34" t="s">
        <v>113</v>
      </c>
      <c r="D49" s="32">
        <v>5307.22</v>
      </c>
      <c r="E49" s="11">
        <f t="shared" si="8"/>
        <v>0.005</v>
      </c>
      <c r="F49" s="28">
        <f t="shared" si="9"/>
        <v>159213</v>
      </c>
      <c r="G49" s="8">
        <f t="shared" si="10"/>
        <v>159213</v>
      </c>
      <c r="H49" s="11">
        <f t="shared" si="11"/>
        <v>76034</v>
      </c>
      <c r="I49" s="11">
        <f t="shared" si="12"/>
        <v>15359</v>
      </c>
      <c r="J49" s="11">
        <f t="shared" si="13"/>
        <v>761</v>
      </c>
      <c r="K49" s="11">
        <f t="shared" si="14"/>
        <v>1456</v>
      </c>
      <c r="L49" s="11">
        <f t="shared" si="15"/>
        <v>1421</v>
      </c>
      <c r="M49" s="11">
        <f t="shared" si="16"/>
        <v>1305</v>
      </c>
      <c r="N49" s="11">
        <f t="shared" si="17"/>
        <v>550</v>
      </c>
      <c r="O49" s="11">
        <f t="shared" si="18"/>
        <v>1204</v>
      </c>
      <c r="P49" s="11">
        <f t="shared" si="19"/>
        <v>546</v>
      </c>
      <c r="Q49" s="11">
        <f t="shared" si="20"/>
        <v>120</v>
      </c>
      <c r="R49" s="11">
        <f t="shared" si="21"/>
        <v>2196</v>
      </c>
      <c r="S49" s="11">
        <f t="shared" si="22"/>
        <v>52382</v>
      </c>
      <c r="T49" s="11">
        <f t="shared" si="23"/>
        <v>72</v>
      </c>
      <c r="U49" s="11">
        <f t="shared" si="24"/>
        <v>714</v>
      </c>
      <c r="V49" s="11">
        <f t="shared" si="25"/>
        <v>738</v>
      </c>
      <c r="W49" s="11">
        <f t="shared" si="28"/>
        <v>510</v>
      </c>
      <c r="X49" s="11">
        <f t="shared" si="29"/>
        <v>0</v>
      </c>
      <c r="Y49" s="11">
        <f t="shared" si="30"/>
        <v>986</v>
      </c>
      <c r="Z49" s="11">
        <f t="shared" si="31"/>
        <v>605</v>
      </c>
      <c r="AA49" s="11">
        <f t="shared" si="32"/>
        <v>690</v>
      </c>
      <c r="AB49" s="11">
        <f t="shared" si="33"/>
        <v>225</v>
      </c>
      <c r="AC49" s="11">
        <f t="shared" si="34"/>
        <v>1339</v>
      </c>
    </row>
    <row r="50" spans="1:29" ht="12.75">
      <c r="A50" s="25">
        <f t="shared" si="27"/>
        <v>46</v>
      </c>
      <c r="B50" s="33" t="s">
        <v>114</v>
      </c>
      <c r="C50" s="34" t="s">
        <v>115</v>
      </c>
      <c r="D50" s="32">
        <v>5291.1</v>
      </c>
      <c r="E50" s="11">
        <f t="shared" si="8"/>
        <v>0.005</v>
      </c>
      <c r="F50" s="28">
        <f t="shared" si="9"/>
        <v>159213</v>
      </c>
      <c r="G50" s="8">
        <f t="shared" si="10"/>
        <v>159213</v>
      </c>
      <c r="H50" s="11">
        <f t="shared" si="11"/>
        <v>76034</v>
      </c>
      <c r="I50" s="11">
        <f t="shared" si="12"/>
        <v>15359</v>
      </c>
      <c r="J50" s="11">
        <f t="shared" si="13"/>
        <v>761</v>
      </c>
      <c r="K50" s="11">
        <f t="shared" si="14"/>
        <v>1456</v>
      </c>
      <c r="L50" s="11">
        <f t="shared" si="15"/>
        <v>1421</v>
      </c>
      <c r="M50" s="11">
        <f t="shared" si="16"/>
        <v>1305</v>
      </c>
      <c r="N50" s="11">
        <f t="shared" si="17"/>
        <v>550</v>
      </c>
      <c r="O50" s="11">
        <f t="shared" si="18"/>
        <v>1204</v>
      </c>
      <c r="P50" s="11">
        <f t="shared" si="19"/>
        <v>546</v>
      </c>
      <c r="Q50" s="11">
        <f t="shared" si="20"/>
        <v>120</v>
      </c>
      <c r="R50" s="11">
        <f t="shared" si="21"/>
        <v>2196</v>
      </c>
      <c r="S50" s="11">
        <f t="shared" si="22"/>
        <v>52382</v>
      </c>
      <c r="T50" s="11">
        <f t="shared" si="23"/>
        <v>72</v>
      </c>
      <c r="U50" s="11">
        <f t="shared" si="24"/>
        <v>714</v>
      </c>
      <c r="V50" s="11">
        <f t="shared" si="25"/>
        <v>738</v>
      </c>
      <c r="W50" s="11">
        <f t="shared" si="28"/>
        <v>510</v>
      </c>
      <c r="X50" s="11">
        <f t="shared" si="29"/>
        <v>0</v>
      </c>
      <c r="Y50" s="11">
        <f t="shared" si="30"/>
        <v>986</v>
      </c>
      <c r="Z50" s="11">
        <f t="shared" si="31"/>
        <v>605</v>
      </c>
      <c r="AA50" s="11">
        <f t="shared" si="32"/>
        <v>690</v>
      </c>
      <c r="AB50" s="11">
        <f t="shared" si="33"/>
        <v>225</v>
      </c>
      <c r="AC50" s="11">
        <f t="shared" si="34"/>
        <v>1339</v>
      </c>
    </row>
    <row r="51" spans="1:29" ht="12.75">
      <c r="A51" s="25">
        <f t="shared" si="27"/>
        <v>47</v>
      </c>
      <c r="B51" s="33" t="s">
        <v>116</v>
      </c>
      <c r="C51" s="34" t="s">
        <v>117</v>
      </c>
      <c r="D51" s="32">
        <v>5292.93</v>
      </c>
      <c r="E51" s="11">
        <f t="shared" si="8"/>
        <v>0.005</v>
      </c>
      <c r="F51" s="28">
        <f t="shared" si="9"/>
        <v>159213</v>
      </c>
      <c r="G51" s="8">
        <f t="shared" si="10"/>
        <v>159213</v>
      </c>
      <c r="H51" s="11">
        <f t="shared" si="11"/>
        <v>76034</v>
      </c>
      <c r="I51" s="11">
        <f t="shared" si="12"/>
        <v>15359</v>
      </c>
      <c r="J51" s="11">
        <f t="shared" si="13"/>
        <v>761</v>
      </c>
      <c r="K51" s="11">
        <f t="shared" si="14"/>
        <v>1456</v>
      </c>
      <c r="L51" s="11">
        <f t="shared" si="15"/>
        <v>1421</v>
      </c>
      <c r="M51" s="11">
        <f t="shared" si="16"/>
        <v>1305</v>
      </c>
      <c r="N51" s="11">
        <f t="shared" si="17"/>
        <v>550</v>
      </c>
      <c r="O51" s="11">
        <f t="shared" si="18"/>
        <v>1204</v>
      </c>
      <c r="P51" s="11">
        <f t="shared" si="19"/>
        <v>546</v>
      </c>
      <c r="Q51" s="11">
        <f t="shared" si="20"/>
        <v>120</v>
      </c>
      <c r="R51" s="11">
        <f t="shared" si="21"/>
        <v>2196</v>
      </c>
      <c r="S51" s="11">
        <f t="shared" si="22"/>
        <v>52382</v>
      </c>
      <c r="T51" s="11">
        <f t="shared" si="23"/>
        <v>72</v>
      </c>
      <c r="U51" s="11">
        <f t="shared" si="24"/>
        <v>714</v>
      </c>
      <c r="V51" s="11">
        <f t="shared" si="25"/>
        <v>738</v>
      </c>
      <c r="W51" s="11">
        <f t="shared" si="28"/>
        <v>510</v>
      </c>
      <c r="X51" s="11">
        <f t="shared" si="29"/>
        <v>0</v>
      </c>
      <c r="Y51" s="11">
        <f t="shared" si="30"/>
        <v>986</v>
      </c>
      <c r="Z51" s="11">
        <f t="shared" si="31"/>
        <v>605</v>
      </c>
      <c r="AA51" s="11">
        <f t="shared" si="32"/>
        <v>690</v>
      </c>
      <c r="AB51" s="11">
        <f t="shared" si="33"/>
        <v>225</v>
      </c>
      <c r="AC51" s="11">
        <f t="shared" si="34"/>
        <v>1339</v>
      </c>
    </row>
    <row r="52" spans="1:29" ht="12.75">
      <c r="A52" s="25">
        <f t="shared" si="27"/>
        <v>48</v>
      </c>
      <c r="B52" s="33" t="s">
        <v>118</v>
      </c>
      <c r="C52" s="34" t="s">
        <v>119</v>
      </c>
      <c r="D52" s="32">
        <v>6981.66</v>
      </c>
      <c r="E52" s="11">
        <f t="shared" si="8"/>
        <v>0.007</v>
      </c>
      <c r="F52" s="28">
        <f t="shared" si="9"/>
        <v>222898</v>
      </c>
      <c r="G52" s="8">
        <f t="shared" si="10"/>
        <v>222899</v>
      </c>
      <c r="H52" s="11">
        <f t="shared" si="11"/>
        <v>106448</v>
      </c>
      <c r="I52" s="11">
        <f t="shared" si="12"/>
        <v>21502</v>
      </c>
      <c r="J52" s="11">
        <f t="shared" si="13"/>
        <v>1066</v>
      </c>
      <c r="K52" s="11">
        <f t="shared" si="14"/>
        <v>2039</v>
      </c>
      <c r="L52" s="11">
        <f t="shared" si="15"/>
        <v>1990</v>
      </c>
      <c r="M52" s="11">
        <f t="shared" si="16"/>
        <v>1827</v>
      </c>
      <c r="N52" s="11">
        <f t="shared" si="17"/>
        <v>770</v>
      </c>
      <c r="O52" s="11">
        <f t="shared" si="18"/>
        <v>1686</v>
      </c>
      <c r="P52" s="11">
        <f t="shared" si="19"/>
        <v>764</v>
      </c>
      <c r="Q52" s="11">
        <f t="shared" si="20"/>
        <v>168</v>
      </c>
      <c r="R52" s="11">
        <f t="shared" si="21"/>
        <v>3074</v>
      </c>
      <c r="S52" s="11">
        <f t="shared" si="22"/>
        <v>73335</v>
      </c>
      <c r="T52" s="11">
        <f t="shared" si="23"/>
        <v>101</v>
      </c>
      <c r="U52" s="11">
        <f t="shared" si="24"/>
        <v>1000</v>
      </c>
      <c r="V52" s="11">
        <f t="shared" si="25"/>
        <v>1033</v>
      </c>
      <c r="W52" s="11">
        <f t="shared" si="28"/>
        <v>714</v>
      </c>
      <c r="X52" s="11">
        <f t="shared" si="29"/>
        <v>0</v>
      </c>
      <c r="Y52" s="11">
        <f t="shared" si="30"/>
        <v>1380</v>
      </c>
      <c r="Z52" s="11">
        <f t="shared" si="31"/>
        <v>847</v>
      </c>
      <c r="AA52" s="11">
        <f t="shared" si="32"/>
        <v>966</v>
      </c>
      <c r="AB52" s="11">
        <f t="shared" si="33"/>
        <v>315</v>
      </c>
      <c r="AC52" s="11">
        <f t="shared" si="34"/>
        <v>1874</v>
      </c>
    </row>
    <row r="53" spans="1:29" ht="12.75">
      <c r="A53" s="25">
        <f t="shared" si="27"/>
        <v>49</v>
      </c>
      <c r="B53" s="33" t="s">
        <v>120</v>
      </c>
      <c r="C53" s="34" t="s">
        <v>121</v>
      </c>
      <c r="D53" s="32">
        <v>5310.6</v>
      </c>
      <c r="E53" s="11">
        <f t="shared" si="8"/>
        <v>0.005</v>
      </c>
      <c r="F53" s="28">
        <f t="shared" si="9"/>
        <v>159213</v>
      </c>
      <c r="G53" s="8">
        <f t="shared" si="10"/>
        <v>159213</v>
      </c>
      <c r="H53" s="11">
        <f t="shared" si="11"/>
        <v>76034</v>
      </c>
      <c r="I53" s="11">
        <f t="shared" si="12"/>
        <v>15359</v>
      </c>
      <c r="J53" s="11">
        <f t="shared" si="13"/>
        <v>761</v>
      </c>
      <c r="K53" s="11">
        <f t="shared" si="14"/>
        <v>1456</v>
      </c>
      <c r="L53" s="11">
        <f t="shared" si="15"/>
        <v>1421</v>
      </c>
      <c r="M53" s="11">
        <f t="shared" si="16"/>
        <v>1305</v>
      </c>
      <c r="N53" s="11">
        <f t="shared" si="17"/>
        <v>550</v>
      </c>
      <c r="O53" s="11">
        <f t="shared" si="18"/>
        <v>1204</v>
      </c>
      <c r="P53" s="11">
        <f t="shared" si="19"/>
        <v>546</v>
      </c>
      <c r="Q53" s="11">
        <f t="shared" si="20"/>
        <v>120</v>
      </c>
      <c r="R53" s="11">
        <f t="shared" si="21"/>
        <v>2196</v>
      </c>
      <c r="S53" s="11">
        <f t="shared" si="22"/>
        <v>52382</v>
      </c>
      <c r="T53" s="11">
        <f t="shared" si="23"/>
        <v>72</v>
      </c>
      <c r="U53" s="11">
        <f t="shared" si="24"/>
        <v>714</v>
      </c>
      <c r="V53" s="11">
        <f t="shared" si="25"/>
        <v>738</v>
      </c>
      <c r="W53" s="11">
        <f t="shared" si="28"/>
        <v>510</v>
      </c>
      <c r="X53" s="11">
        <f t="shared" si="29"/>
        <v>0</v>
      </c>
      <c r="Y53" s="11">
        <f t="shared" si="30"/>
        <v>986</v>
      </c>
      <c r="Z53" s="11">
        <f t="shared" si="31"/>
        <v>605</v>
      </c>
      <c r="AA53" s="11">
        <f t="shared" si="32"/>
        <v>690</v>
      </c>
      <c r="AB53" s="11">
        <f t="shared" si="33"/>
        <v>225</v>
      </c>
      <c r="AC53" s="11">
        <f t="shared" si="34"/>
        <v>1339</v>
      </c>
    </row>
    <row r="54" spans="1:29" ht="12.75">
      <c r="A54" s="25">
        <f t="shared" si="27"/>
        <v>50</v>
      </c>
      <c r="B54" s="33" t="s">
        <v>122</v>
      </c>
      <c r="C54" s="34" t="s">
        <v>123</v>
      </c>
      <c r="D54" s="32">
        <v>5319.97</v>
      </c>
      <c r="E54" s="11">
        <f t="shared" si="8"/>
        <v>0.005</v>
      </c>
      <c r="F54" s="28">
        <f t="shared" si="9"/>
        <v>159213</v>
      </c>
      <c r="G54" s="8">
        <f t="shared" si="10"/>
        <v>159213</v>
      </c>
      <c r="H54" s="11">
        <f t="shared" si="11"/>
        <v>76034</v>
      </c>
      <c r="I54" s="11">
        <f t="shared" si="12"/>
        <v>15359</v>
      </c>
      <c r="J54" s="11">
        <f t="shared" si="13"/>
        <v>761</v>
      </c>
      <c r="K54" s="11">
        <f t="shared" si="14"/>
        <v>1456</v>
      </c>
      <c r="L54" s="11">
        <f t="shared" si="15"/>
        <v>1421</v>
      </c>
      <c r="M54" s="11">
        <f t="shared" si="16"/>
        <v>1305</v>
      </c>
      <c r="N54" s="11">
        <f t="shared" si="17"/>
        <v>550</v>
      </c>
      <c r="O54" s="11">
        <f t="shared" si="18"/>
        <v>1204</v>
      </c>
      <c r="P54" s="11">
        <f t="shared" si="19"/>
        <v>546</v>
      </c>
      <c r="Q54" s="11">
        <f t="shared" si="20"/>
        <v>120</v>
      </c>
      <c r="R54" s="11">
        <f t="shared" si="21"/>
        <v>2196</v>
      </c>
      <c r="S54" s="11">
        <f t="shared" si="22"/>
        <v>52382</v>
      </c>
      <c r="T54" s="11">
        <f t="shared" si="23"/>
        <v>72</v>
      </c>
      <c r="U54" s="11">
        <f t="shared" si="24"/>
        <v>714</v>
      </c>
      <c r="V54" s="11">
        <f t="shared" si="25"/>
        <v>738</v>
      </c>
      <c r="W54" s="11">
        <f t="shared" si="28"/>
        <v>510</v>
      </c>
      <c r="X54" s="11">
        <f t="shared" si="29"/>
        <v>0</v>
      </c>
      <c r="Y54" s="11">
        <f t="shared" si="30"/>
        <v>986</v>
      </c>
      <c r="Z54" s="11">
        <f t="shared" si="31"/>
        <v>605</v>
      </c>
      <c r="AA54" s="11">
        <f t="shared" si="32"/>
        <v>690</v>
      </c>
      <c r="AB54" s="11">
        <f t="shared" si="33"/>
        <v>225</v>
      </c>
      <c r="AC54" s="11">
        <f t="shared" si="34"/>
        <v>1339</v>
      </c>
    </row>
    <row r="55" spans="1:29" ht="12.75">
      <c r="A55" s="25">
        <f t="shared" si="27"/>
        <v>51</v>
      </c>
      <c r="B55" s="33" t="s">
        <v>124</v>
      </c>
      <c r="C55" s="34" t="s">
        <v>125</v>
      </c>
      <c r="D55" s="32">
        <v>5261.56</v>
      </c>
      <c r="E55" s="11">
        <f t="shared" si="8"/>
        <v>0.005</v>
      </c>
      <c r="F55" s="28">
        <f t="shared" si="9"/>
        <v>159213</v>
      </c>
      <c r="G55" s="8">
        <f t="shared" si="10"/>
        <v>159213</v>
      </c>
      <c r="H55" s="11">
        <f t="shared" si="11"/>
        <v>76034</v>
      </c>
      <c r="I55" s="11">
        <f t="shared" si="12"/>
        <v>15359</v>
      </c>
      <c r="J55" s="11">
        <f t="shared" si="13"/>
        <v>761</v>
      </c>
      <c r="K55" s="11">
        <f t="shared" si="14"/>
        <v>1456</v>
      </c>
      <c r="L55" s="11">
        <f t="shared" si="15"/>
        <v>1421</v>
      </c>
      <c r="M55" s="11">
        <f t="shared" si="16"/>
        <v>1305</v>
      </c>
      <c r="N55" s="11">
        <f t="shared" si="17"/>
        <v>550</v>
      </c>
      <c r="O55" s="11">
        <f t="shared" si="18"/>
        <v>1204</v>
      </c>
      <c r="P55" s="11">
        <f t="shared" si="19"/>
        <v>546</v>
      </c>
      <c r="Q55" s="11">
        <f t="shared" si="20"/>
        <v>120</v>
      </c>
      <c r="R55" s="11">
        <f t="shared" si="21"/>
        <v>2196</v>
      </c>
      <c r="S55" s="11">
        <f t="shared" si="22"/>
        <v>52382</v>
      </c>
      <c r="T55" s="11">
        <f t="shared" si="23"/>
        <v>72</v>
      </c>
      <c r="U55" s="11">
        <f t="shared" si="24"/>
        <v>714</v>
      </c>
      <c r="V55" s="11">
        <f t="shared" si="25"/>
        <v>738</v>
      </c>
      <c r="W55" s="11">
        <f t="shared" si="28"/>
        <v>510</v>
      </c>
      <c r="X55" s="11">
        <f t="shared" si="29"/>
        <v>0</v>
      </c>
      <c r="Y55" s="11">
        <f t="shared" si="30"/>
        <v>986</v>
      </c>
      <c r="Z55" s="11">
        <f t="shared" si="31"/>
        <v>605</v>
      </c>
      <c r="AA55" s="11">
        <f t="shared" si="32"/>
        <v>690</v>
      </c>
      <c r="AB55" s="11">
        <f t="shared" si="33"/>
        <v>225</v>
      </c>
      <c r="AC55" s="11">
        <f t="shared" si="34"/>
        <v>1339</v>
      </c>
    </row>
    <row r="56" spans="1:29" ht="20.25" customHeight="1">
      <c r="A56" s="25">
        <v>52</v>
      </c>
      <c r="B56" s="35" t="s">
        <v>126</v>
      </c>
      <c r="C56" s="36" t="s">
        <v>127</v>
      </c>
      <c r="D56" s="32">
        <v>20587</v>
      </c>
      <c r="E56" s="11">
        <f t="shared" si="8"/>
        <v>0.02</v>
      </c>
      <c r="F56" s="28">
        <f t="shared" si="9"/>
        <v>636851</v>
      </c>
      <c r="G56" s="8">
        <f t="shared" si="10"/>
        <v>636851</v>
      </c>
      <c r="H56" s="11">
        <f t="shared" si="11"/>
        <v>304136</v>
      </c>
      <c r="I56" s="11">
        <f t="shared" si="12"/>
        <v>61435</v>
      </c>
      <c r="J56" s="11">
        <f t="shared" si="13"/>
        <v>3046</v>
      </c>
      <c r="K56" s="11">
        <f t="shared" si="14"/>
        <v>5825</v>
      </c>
      <c r="L56" s="11">
        <f t="shared" si="15"/>
        <v>5684</v>
      </c>
      <c r="M56" s="11">
        <f t="shared" si="16"/>
        <v>5220</v>
      </c>
      <c r="N56" s="11">
        <f t="shared" si="17"/>
        <v>2201</v>
      </c>
      <c r="O56" s="11">
        <f t="shared" si="18"/>
        <v>4816</v>
      </c>
      <c r="P56" s="11">
        <f t="shared" si="19"/>
        <v>2184</v>
      </c>
      <c r="Q56" s="11">
        <f t="shared" si="20"/>
        <v>480</v>
      </c>
      <c r="R56" s="11">
        <f t="shared" si="21"/>
        <v>8784</v>
      </c>
      <c r="S56" s="11">
        <f t="shared" si="22"/>
        <v>209528</v>
      </c>
      <c r="T56" s="11">
        <f t="shared" si="23"/>
        <v>288</v>
      </c>
      <c r="U56" s="11">
        <f t="shared" si="24"/>
        <v>2856</v>
      </c>
      <c r="V56" s="11">
        <f t="shared" si="25"/>
        <v>2952</v>
      </c>
      <c r="W56" s="11">
        <f t="shared" si="28"/>
        <v>2040</v>
      </c>
      <c r="X56" s="11">
        <f t="shared" si="29"/>
        <v>0</v>
      </c>
      <c r="Y56" s="11">
        <f t="shared" si="30"/>
        <v>3942</v>
      </c>
      <c r="Z56" s="11">
        <f t="shared" si="31"/>
        <v>2419</v>
      </c>
      <c r="AA56" s="11">
        <f t="shared" si="32"/>
        <v>2760</v>
      </c>
      <c r="AB56" s="11">
        <f t="shared" si="33"/>
        <v>900</v>
      </c>
      <c r="AC56" s="11">
        <f t="shared" si="34"/>
        <v>5355</v>
      </c>
    </row>
    <row r="57" spans="1:29" ht="12.75">
      <c r="A57" s="25">
        <f>A56+1</f>
        <v>53</v>
      </c>
      <c r="B57" s="33" t="s">
        <v>128</v>
      </c>
      <c r="C57" s="34" t="s">
        <v>129</v>
      </c>
      <c r="D57" s="32">
        <v>5797.9</v>
      </c>
      <c r="E57" s="11">
        <f t="shared" si="8"/>
        <v>0.006</v>
      </c>
      <c r="F57" s="28">
        <f t="shared" si="9"/>
        <v>191055</v>
      </c>
      <c r="G57" s="8">
        <f t="shared" si="10"/>
        <v>191055</v>
      </c>
      <c r="H57" s="11">
        <f t="shared" si="11"/>
        <v>91241</v>
      </c>
      <c r="I57" s="11">
        <f t="shared" si="12"/>
        <v>18431</v>
      </c>
      <c r="J57" s="11">
        <f t="shared" si="13"/>
        <v>914</v>
      </c>
      <c r="K57" s="11">
        <f t="shared" si="14"/>
        <v>1747</v>
      </c>
      <c r="L57" s="11">
        <f t="shared" si="15"/>
        <v>1705</v>
      </c>
      <c r="M57" s="11">
        <f t="shared" si="16"/>
        <v>1566</v>
      </c>
      <c r="N57" s="11">
        <f t="shared" si="17"/>
        <v>660</v>
      </c>
      <c r="O57" s="11">
        <f t="shared" si="18"/>
        <v>1445</v>
      </c>
      <c r="P57" s="11">
        <f t="shared" si="19"/>
        <v>655</v>
      </c>
      <c r="Q57" s="11">
        <f t="shared" si="20"/>
        <v>144</v>
      </c>
      <c r="R57" s="11">
        <f t="shared" si="21"/>
        <v>2635</v>
      </c>
      <c r="S57" s="11">
        <f t="shared" si="22"/>
        <v>62858</v>
      </c>
      <c r="T57" s="11">
        <f t="shared" si="23"/>
        <v>86</v>
      </c>
      <c r="U57" s="11">
        <f t="shared" si="24"/>
        <v>857</v>
      </c>
      <c r="V57" s="11">
        <f t="shared" si="25"/>
        <v>886</v>
      </c>
      <c r="W57" s="11">
        <f t="shared" si="28"/>
        <v>612</v>
      </c>
      <c r="X57" s="11">
        <f t="shared" si="29"/>
        <v>0</v>
      </c>
      <c r="Y57" s="11">
        <f t="shared" si="30"/>
        <v>1183</v>
      </c>
      <c r="Z57" s="11">
        <f t="shared" si="31"/>
        <v>726</v>
      </c>
      <c r="AA57" s="11">
        <f t="shared" si="32"/>
        <v>828</v>
      </c>
      <c r="AB57" s="11">
        <f t="shared" si="33"/>
        <v>270</v>
      </c>
      <c r="AC57" s="11">
        <f t="shared" si="34"/>
        <v>1606</v>
      </c>
    </row>
    <row r="58" spans="1:29" ht="12.75">
      <c r="A58" s="25">
        <f>A57+1</f>
        <v>54</v>
      </c>
      <c r="B58" s="33" t="s">
        <v>130</v>
      </c>
      <c r="C58" s="34" t="s">
        <v>131</v>
      </c>
      <c r="D58" s="32">
        <v>25981.7</v>
      </c>
      <c r="E58" s="11">
        <f t="shared" si="8"/>
        <v>0.025</v>
      </c>
      <c r="F58" s="28">
        <f t="shared" si="9"/>
        <v>796064</v>
      </c>
      <c r="G58" s="8">
        <f t="shared" si="10"/>
        <v>796064</v>
      </c>
      <c r="H58" s="11">
        <f t="shared" si="11"/>
        <v>380170</v>
      </c>
      <c r="I58" s="11">
        <f t="shared" si="12"/>
        <v>76794</v>
      </c>
      <c r="J58" s="11">
        <f t="shared" si="13"/>
        <v>3807</v>
      </c>
      <c r="K58" s="11">
        <f t="shared" si="14"/>
        <v>7281</v>
      </c>
      <c r="L58" s="11">
        <f t="shared" si="15"/>
        <v>7105</v>
      </c>
      <c r="M58" s="11">
        <f t="shared" si="16"/>
        <v>6525</v>
      </c>
      <c r="N58" s="11">
        <f t="shared" si="17"/>
        <v>2751</v>
      </c>
      <c r="O58" s="11">
        <f t="shared" si="18"/>
        <v>6020</v>
      </c>
      <c r="P58" s="11">
        <f t="shared" si="19"/>
        <v>2730</v>
      </c>
      <c r="Q58" s="11">
        <f t="shared" si="20"/>
        <v>600</v>
      </c>
      <c r="R58" s="11">
        <f t="shared" si="21"/>
        <v>10980</v>
      </c>
      <c r="S58" s="11">
        <f t="shared" si="22"/>
        <v>261911</v>
      </c>
      <c r="T58" s="11">
        <f t="shared" si="23"/>
        <v>360</v>
      </c>
      <c r="U58" s="11">
        <f t="shared" si="24"/>
        <v>3570</v>
      </c>
      <c r="V58" s="11">
        <f t="shared" si="25"/>
        <v>3690</v>
      </c>
      <c r="W58" s="11">
        <f t="shared" si="28"/>
        <v>2550</v>
      </c>
      <c r="X58" s="11">
        <f t="shared" si="29"/>
        <v>0</v>
      </c>
      <c r="Y58" s="11">
        <f t="shared" si="30"/>
        <v>4928</v>
      </c>
      <c r="Z58" s="11">
        <f t="shared" si="31"/>
        <v>3024</v>
      </c>
      <c r="AA58" s="11">
        <f t="shared" si="32"/>
        <v>3450</v>
      </c>
      <c r="AB58" s="11">
        <f t="shared" si="33"/>
        <v>1125</v>
      </c>
      <c r="AC58" s="11">
        <f t="shared" si="34"/>
        <v>6693</v>
      </c>
    </row>
    <row r="59" spans="1:29" ht="24">
      <c r="A59" s="25">
        <v>55</v>
      </c>
      <c r="B59" s="33" t="s">
        <v>132</v>
      </c>
      <c r="C59" s="34" t="s">
        <v>133</v>
      </c>
      <c r="D59" s="32">
        <v>845.09</v>
      </c>
      <c r="E59" s="11">
        <f t="shared" si="8"/>
        <v>0.001</v>
      </c>
      <c r="F59" s="28">
        <f t="shared" si="9"/>
        <v>31843</v>
      </c>
      <c r="G59" s="8">
        <f t="shared" si="10"/>
        <v>31843</v>
      </c>
      <c r="H59" s="11">
        <f t="shared" si="11"/>
        <v>15207</v>
      </c>
      <c r="I59" s="11">
        <f t="shared" si="12"/>
        <v>3072</v>
      </c>
      <c r="J59" s="11">
        <f t="shared" si="13"/>
        <v>152</v>
      </c>
      <c r="K59" s="11">
        <f t="shared" si="14"/>
        <v>291</v>
      </c>
      <c r="L59" s="11">
        <f t="shared" si="15"/>
        <v>284</v>
      </c>
      <c r="M59" s="11">
        <f t="shared" si="16"/>
        <v>261</v>
      </c>
      <c r="N59" s="11">
        <f t="shared" si="17"/>
        <v>110</v>
      </c>
      <c r="O59" s="11">
        <f t="shared" si="18"/>
        <v>241</v>
      </c>
      <c r="P59" s="11">
        <f t="shared" si="19"/>
        <v>109</v>
      </c>
      <c r="Q59" s="11">
        <f t="shared" si="20"/>
        <v>24</v>
      </c>
      <c r="R59" s="11">
        <f t="shared" si="21"/>
        <v>439</v>
      </c>
      <c r="S59" s="11">
        <f t="shared" si="22"/>
        <v>10477</v>
      </c>
      <c r="T59" s="11">
        <f t="shared" si="23"/>
        <v>14</v>
      </c>
      <c r="U59" s="11">
        <f t="shared" si="24"/>
        <v>143</v>
      </c>
      <c r="V59" s="11">
        <f t="shared" si="25"/>
        <v>148</v>
      </c>
      <c r="W59" s="11">
        <f t="shared" si="28"/>
        <v>102</v>
      </c>
      <c r="X59" s="11">
        <f t="shared" si="29"/>
        <v>0</v>
      </c>
      <c r="Y59" s="11">
        <f t="shared" si="30"/>
        <v>197</v>
      </c>
      <c r="Z59" s="11">
        <f t="shared" si="31"/>
        <v>121</v>
      </c>
      <c r="AA59" s="11">
        <f t="shared" si="32"/>
        <v>138</v>
      </c>
      <c r="AB59" s="11">
        <f t="shared" si="33"/>
        <v>45</v>
      </c>
      <c r="AC59" s="11">
        <f t="shared" si="34"/>
        <v>268</v>
      </c>
    </row>
    <row r="60" spans="1:29" ht="12.75">
      <c r="A60" s="25">
        <f aca="true" t="shared" si="35" ref="A60:A70">A59+1</f>
        <v>56</v>
      </c>
      <c r="B60" s="33" t="s">
        <v>134</v>
      </c>
      <c r="C60" s="34" t="s">
        <v>135</v>
      </c>
      <c r="D60" s="32">
        <v>55215.61</v>
      </c>
      <c r="E60" s="11">
        <f t="shared" si="8"/>
        <v>0.053</v>
      </c>
      <c r="F60" s="28">
        <f t="shared" si="9"/>
        <v>1687656</v>
      </c>
      <c r="G60" s="8">
        <f t="shared" si="10"/>
        <v>1687658</v>
      </c>
      <c r="H60" s="11">
        <f t="shared" si="11"/>
        <v>805960</v>
      </c>
      <c r="I60" s="11">
        <f t="shared" si="12"/>
        <v>162804</v>
      </c>
      <c r="J60" s="11">
        <f t="shared" si="13"/>
        <v>8071</v>
      </c>
      <c r="K60" s="11">
        <f t="shared" si="14"/>
        <v>15436</v>
      </c>
      <c r="L60" s="11">
        <f t="shared" si="15"/>
        <v>15064</v>
      </c>
      <c r="M60" s="11">
        <f t="shared" si="16"/>
        <v>13833</v>
      </c>
      <c r="N60" s="11">
        <f t="shared" si="17"/>
        <v>5832</v>
      </c>
      <c r="O60" s="11">
        <f t="shared" si="18"/>
        <v>12763</v>
      </c>
      <c r="P60" s="11">
        <f t="shared" si="19"/>
        <v>5788</v>
      </c>
      <c r="Q60" s="11">
        <f t="shared" si="20"/>
        <v>1272</v>
      </c>
      <c r="R60" s="11">
        <f t="shared" si="21"/>
        <v>23278</v>
      </c>
      <c r="S60" s="11">
        <f t="shared" si="22"/>
        <v>555251</v>
      </c>
      <c r="T60" s="11">
        <f t="shared" si="23"/>
        <v>763</v>
      </c>
      <c r="U60" s="11">
        <f t="shared" si="24"/>
        <v>7568</v>
      </c>
      <c r="V60" s="11">
        <f t="shared" si="25"/>
        <v>7823</v>
      </c>
      <c r="W60" s="11">
        <f t="shared" si="28"/>
        <v>5406</v>
      </c>
      <c r="X60" s="11">
        <f t="shared" si="29"/>
        <v>0</v>
      </c>
      <c r="Y60" s="11">
        <f t="shared" si="30"/>
        <v>10447</v>
      </c>
      <c r="Z60" s="11">
        <f t="shared" si="31"/>
        <v>6411</v>
      </c>
      <c r="AA60" s="11">
        <f t="shared" si="32"/>
        <v>7314</v>
      </c>
      <c r="AB60" s="11">
        <f t="shared" si="33"/>
        <v>2385</v>
      </c>
      <c r="AC60" s="11">
        <f t="shared" si="34"/>
        <v>14189</v>
      </c>
    </row>
    <row r="61" spans="1:29" ht="12.75">
      <c r="A61" s="25">
        <f t="shared" si="35"/>
        <v>57</v>
      </c>
      <c r="B61" s="33" t="s">
        <v>136</v>
      </c>
      <c r="C61" s="34" t="s">
        <v>137</v>
      </c>
      <c r="D61" s="32">
        <v>20370.62</v>
      </c>
      <c r="E61" s="11">
        <f t="shared" si="8"/>
        <v>0.02</v>
      </c>
      <c r="F61" s="28">
        <f t="shared" si="9"/>
        <v>636851</v>
      </c>
      <c r="G61" s="8">
        <f t="shared" si="10"/>
        <v>636851</v>
      </c>
      <c r="H61" s="11">
        <f t="shared" si="11"/>
        <v>304136</v>
      </c>
      <c r="I61" s="11">
        <f t="shared" si="12"/>
        <v>61435</v>
      </c>
      <c r="J61" s="11">
        <f t="shared" si="13"/>
        <v>3046</v>
      </c>
      <c r="K61" s="11">
        <f t="shared" si="14"/>
        <v>5825</v>
      </c>
      <c r="L61" s="11">
        <f t="shared" si="15"/>
        <v>5684</v>
      </c>
      <c r="M61" s="11">
        <f t="shared" si="16"/>
        <v>5220</v>
      </c>
      <c r="N61" s="11">
        <f t="shared" si="17"/>
        <v>2201</v>
      </c>
      <c r="O61" s="11">
        <f t="shared" si="18"/>
        <v>4816</v>
      </c>
      <c r="P61" s="11">
        <f t="shared" si="19"/>
        <v>2184</v>
      </c>
      <c r="Q61" s="11">
        <f t="shared" si="20"/>
        <v>480</v>
      </c>
      <c r="R61" s="11">
        <f t="shared" si="21"/>
        <v>8784</v>
      </c>
      <c r="S61" s="11">
        <f t="shared" si="22"/>
        <v>209528</v>
      </c>
      <c r="T61" s="11">
        <f t="shared" si="23"/>
        <v>288</v>
      </c>
      <c r="U61" s="11">
        <f t="shared" si="24"/>
        <v>2856</v>
      </c>
      <c r="V61" s="11">
        <f t="shared" si="25"/>
        <v>2952</v>
      </c>
      <c r="W61" s="11">
        <f t="shared" si="28"/>
        <v>2040</v>
      </c>
      <c r="X61" s="11">
        <f t="shared" si="29"/>
        <v>0</v>
      </c>
      <c r="Y61" s="11">
        <f t="shared" si="30"/>
        <v>3942</v>
      </c>
      <c r="Z61" s="11">
        <f t="shared" si="31"/>
        <v>2419</v>
      </c>
      <c r="AA61" s="11">
        <f t="shared" si="32"/>
        <v>2760</v>
      </c>
      <c r="AB61" s="11">
        <f t="shared" si="33"/>
        <v>900</v>
      </c>
      <c r="AC61" s="11">
        <f t="shared" si="34"/>
        <v>5355</v>
      </c>
    </row>
    <row r="62" spans="1:29" ht="12.75">
      <c r="A62" s="25">
        <f t="shared" si="35"/>
        <v>58</v>
      </c>
      <c r="B62" s="33" t="s">
        <v>138</v>
      </c>
      <c r="C62" s="34" t="s">
        <v>139</v>
      </c>
      <c r="D62" s="32">
        <v>5589.5</v>
      </c>
      <c r="E62" s="11">
        <f t="shared" si="8"/>
        <v>0.005</v>
      </c>
      <c r="F62" s="28">
        <f t="shared" si="9"/>
        <v>159213</v>
      </c>
      <c r="G62" s="8">
        <f t="shared" si="10"/>
        <v>159213</v>
      </c>
      <c r="H62" s="11">
        <f t="shared" si="11"/>
        <v>76034</v>
      </c>
      <c r="I62" s="11">
        <f t="shared" si="12"/>
        <v>15359</v>
      </c>
      <c r="J62" s="11">
        <f t="shared" si="13"/>
        <v>761</v>
      </c>
      <c r="K62" s="11">
        <f t="shared" si="14"/>
        <v>1456</v>
      </c>
      <c r="L62" s="11">
        <f t="shared" si="15"/>
        <v>1421</v>
      </c>
      <c r="M62" s="11">
        <f t="shared" si="16"/>
        <v>1305</v>
      </c>
      <c r="N62" s="11">
        <f t="shared" si="17"/>
        <v>550</v>
      </c>
      <c r="O62" s="11">
        <f t="shared" si="18"/>
        <v>1204</v>
      </c>
      <c r="P62" s="11">
        <f t="shared" si="19"/>
        <v>546</v>
      </c>
      <c r="Q62" s="11">
        <f t="shared" si="20"/>
        <v>120</v>
      </c>
      <c r="R62" s="11">
        <f t="shared" si="21"/>
        <v>2196</v>
      </c>
      <c r="S62" s="11">
        <f t="shared" si="22"/>
        <v>52382</v>
      </c>
      <c r="T62" s="11">
        <f t="shared" si="23"/>
        <v>72</v>
      </c>
      <c r="U62" s="11">
        <f t="shared" si="24"/>
        <v>714</v>
      </c>
      <c r="V62" s="11">
        <f t="shared" si="25"/>
        <v>738</v>
      </c>
      <c r="W62" s="11">
        <f t="shared" si="28"/>
        <v>510</v>
      </c>
      <c r="X62" s="11">
        <f t="shared" si="29"/>
        <v>0</v>
      </c>
      <c r="Y62" s="11">
        <f t="shared" si="30"/>
        <v>986</v>
      </c>
      <c r="Z62" s="11">
        <f t="shared" si="31"/>
        <v>605</v>
      </c>
      <c r="AA62" s="11">
        <f t="shared" si="32"/>
        <v>690</v>
      </c>
      <c r="AB62" s="11">
        <f t="shared" si="33"/>
        <v>225</v>
      </c>
      <c r="AC62" s="11">
        <f t="shared" si="34"/>
        <v>1339</v>
      </c>
    </row>
    <row r="63" spans="1:29" ht="12.75">
      <c r="A63" s="25">
        <f t="shared" si="35"/>
        <v>59</v>
      </c>
      <c r="B63" s="33" t="s">
        <v>140</v>
      </c>
      <c r="C63" s="34" t="s">
        <v>141</v>
      </c>
      <c r="D63" s="32">
        <v>26016.07</v>
      </c>
      <c r="E63" s="11">
        <f t="shared" si="8"/>
        <v>0.025</v>
      </c>
      <c r="F63" s="28">
        <f t="shared" si="9"/>
        <v>796064</v>
      </c>
      <c r="G63" s="8">
        <f t="shared" si="10"/>
        <v>796064</v>
      </c>
      <c r="H63" s="11">
        <f t="shared" si="11"/>
        <v>380170</v>
      </c>
      <c r="I63" s="11">
        <f t="shared" si="12"/>
        <v>76794</v>
      </c>
      <c r="J63" s="11">
        <f t="shared" si="13"/>
        <v>3807</v>
      </c>
      <c r="K63" s="11">
        <f t="shared" si="14"/>
        <v>7281</v>
      </c>
      <c r="L63" s="11">
        <f t="shared" si="15"/>
        <v>7105</v>
      </c>
      <c r="M63" s="11">
        <f t="shared" si="16"/>
        <v>6525</v>
      </c>
      <c r="N63" s="11">
        <f t="shared" si="17"/>
        <v>2751</v>
      </c>
      <c r="O63" s="11">
        <f t="shared" si="18"/>
        <v>6020</v>
      </c>
      <c r="P63" s="11">
        <f t="shared" si="19"/>
        <v>2730</v>
      </c>
      <c r="Q63" s="11">
        <f t="shared" si="20"/>
        <v>600</v>
      </c>
      <c r="R63" s="11">
        <f t="shared" si="21"/>
        <v>10980</v>
      </c>
      <c r="S63" s="11">
        <f t="shared" si="22"/>
        <v>261911</v>
      </c>
      <c r="T63" s="11">
        <f t="shared" si="23"/>
        <v>360</v>
      </c>
      <c r="U63" s="11">
        <f t="shared" si="24"/>
        <v>3570</v>
      </c>
      <c r="V63" s="11">
        <f t="shared" si="25"/>
        <v>3690</v>
      </c>
      <c r="W63" s="11">
        <f t="shared" si="28"/>
        <v>2550</v>
      </c>
      <c r="X63" s="11">
        <f t="shared" si="29"/>
        <v>0</v>
      </c>
      <c r="Y63" s="11">
        <f t="shared" si="30"/>
        <v>4928</v>
      </c>
      <c r="Z63" s="11">
        <f t="shared" si="31"/>
        <v>3024</v>
      </c>
      <c r="AA63" s="11">
        <f t="shared" si="32"/>
        <v>3450</v>
      </c>
      <c r="AB63" s="11">
        <f t="shared" si="33"/>
        <v>1125</v>
      </c>
      <c r="AC63" s="11">
        <f t="shared" si="34"/>
        <v>6693</v>
      </c>
    </row>
    <row r="64" spans="1:29" ht="24">
      <c r="A64" s="25">
        <f t="shared" si="35"/>
        <v>60</v>
      </c>
      <c r="B64" s="33" t="s">
        <v>142</v>
      </c>
      <c r="C64" s="34" t="s">
        <v>143</v>
      </c>
      <c r="D64" s="32">
        <v>2403</v>
      </c>
      <c r="E64" s="11">
        <f t="shared" si="8"/>
        <v>0.002</v>
      </c>
      <c r="F64" s="28">
        <f t="shared" si="9"/>
        <v>63685</v>
      </c>
      <c r="G64" s="8">
        <f t="shared" si="10"/>
        <v>63685</v>
      </c>
      <c r="H64" s="11">
        <f t="shared" si="11"/>
        <v>30414</v>
      </c>
      <c r="I64" s="11">
        <f t="shared" si="12"/>
        <v>6144</v>
      </c>
      <c r="J64" s="11">
        <f t="shared" si="13"/>
        <v>305</v>
      </c>
      <c r="K64" s="11">
        <f t="shared" si="14"/>
        <v>582</v>
      </c>
      <c r="L64" s="11">
        <f t="shared" si="15"/>
        <v>568</v>
      </c>
      <c r="M64" s="11">
        <f t="shared" si="16"/>
        <v>522</v>
      </c>
      <c r="N64" s="11">
        <f t="shared" si="17"/>
        <v>220</v>
      </c>
      <c r="O64" s="11">
        <f t="shared" si="18"/>
        <v>482</v>
      </c>
      <c r="P64" s="11">
        <f t="shared" si="19"/>
        <v>218</v>
      </c>
      <c r="Q64" s="11">
        <f t="shared" si="20"/>
        <v>48</v>
      </c>
      <c r="R64" s="11">
        <f t="shared" si="21"/>
        <v>878</v>
      </c>
      <c r="S64" s="11">
        <f t="shared" si="22"/>
        <v>20953</v>
      </c>
      <c r="T64" s="11">
        <f t="shared" si="23"/>
        <v>29</v>
      </c>
      <c r="U64" s="11">
        <f t="shared" si="24"/>
        <v>286</v>
      </c>
      <c r="V64" s="11">
        <f t="shared" si="25"/>
        <v>295</v>
      </c>
      <c r="W64" s="11">
        <f t="shared" si="28"/>
        <v>204</v>
      </c>
      <c r="X64" s="11">
        <f t="shared" si="29"/>
        <v>0</v>
      </c>
      <c r="Y64" s="11">
        <f t="shared" si="30"/>
        <v>394</v>
      </c>
      <c r="Z64" s="11">
        <f t="shared" si="31"/>
        <v>242</v>
      </c>
      <c r="AA64" s="11">
        <f t="shared" si="32"/>
        <v>276</v>
      </c>
      <c r="AB64" s="11">
        <f t="shared" si="33"/>
        <v>90</v>
      </c>
      <c r="AC64" s="11">
        <f t="shared" si="34"/>
        <v>535</v>
      </c>
    </row>
    <row r="65" spans="1:29" ht="12.75">
      <c r="A65" s="25">
        <f t="shared" si="35"/>
        <v>61</v>
      </c>
      <c r="B65" s="33" t="s">
        <v>144</v>
      </c>
      <c r="C65" s="34" t="s">
        <v>145</v>
      </c>
      <c r="D65" s="32">
        <v>4620.1</v>
      </c>
      <c r="E65" s="11">
        <f t="shared" si="8"/>
        <v>0.004</v>
      </c>
      <c r="F65" s="28">
        <f t="shared" si="9"/>
        <v>127370</v>
      </c>
      <c r="G65" s="8">
        <f t="shared" si="10"/>
        <v>127370</v>
      </c>
      <c r="H65" s="11">
        <f t="shared" si="11"/>
        <v>60827</v>
      </c>
      <c r="I65" s="11">
        <f t="shared" si="12"/>
        <v>12287</v>
      </c>
      <c r="J65" s="11">
        <f t="shared" si="13"/>
        <v>609</v>
      </c>
      <c r="K65" s="11">
        <f t="shared" si="14"/>
        <v>1165</v>
      </c>
      <c r="L65" s="11">
        <f t="shared" si="15"/>
        <v>1137</v>
      </c>
      <c r="M65" s="11">
        <f t="shared" si="16"/>
        <v>1044</v>
      </c>
      <c r="N65" s="11">
        <f t="shared" si="17"/>
        <v>440</v>
      </c>
      <c r="O65" s="11">
        <f t="shared" si="18"/>
        <v>963</v>
      </c>
      <c r="P65" s="11">
        <f t="shared" si="19"/>
        <v>437</v>
      </c>
      <c r="Q65" s="11">
        <f t="shared" si="20"/>
        <v>96</v>
      </c>
      <c r="R65" s="11">
        <f t="shared" si="21"/>
        <v>1757</v>
      </c>
      <c r="S65" s="11">
        <f t="shared" si="22"/>
        <v>41906</v>
      </c>
      <c r="T65" s="11">
        <f t="shared" si="23"/>
        <v>58</v>
      </c>
      <c r="U65" s="11">
        <f t="shared" si="24"/>
        <v>571</v>
      </c>
      <c r="V65" s="11">
        <f t="shared" si="25"/>
        <v>590</v>
      </c>
      <c r="W65" s="11">
        <f t="shared" si="28"/>
        <v>408</v>
      </c>
      <c r="X65" s="11">
        <f t="shared" si="29"/>
        <v>0</v>
      </c>
      <c r="Y65" s="11">
        <f t="shared" si="30"/>
        <v>788</v>
      </c>
      <c r="Z65" s="11">
        <f t="shared" si="31"/>
        <v>484</v>
      </c>
      <c r="AA65" s="11">
        <f t="shared" si="32"/>
        <v>552</v>
      </c>
      <c r="AB65" s="11">
        <f t="shared" si="33"/>
        <v>180</v>
      </c>
      <c r="AC65" s="11">
        <f t="shared" si="34"/>
        <v>1071</v>
      </c>
    </row>
    <row r="66" spans="1:29" ht="12.75">
      <c r="A66" s="25">
        <f t="shared" si="35"/>
        <v>62</v>
      </c>
      <c r="B66" s="37" t="s">
        <v>146</v>
      </c>
      <c r="C66" s="38" t="s">
        <v>147</v>
      </c>
      <c r="D66" s="32">
        <v>3674.12</v>
      </c>
      <c r="E66" s="11">
        <f t="shared" si="8"/>
        <v>0.004</v>
      </c>
      <c r="F66" s="28">
        <f t="shared" si="9"/>
        <v>127370</v>
      </c>
      <c r="G66" s="8">
        <f t="shared" si="10"/>
        <v>127370</v>
      </c>
      <c r="H66" s="11">
        <f t="shared" si="11"/>
        <v>60827</v>
      </c>
      <c r="I66" s="11">
        <f t="shared" si="12"/>
        <v>12287</v>
      </c>
      <c r="J66" s="11">
        <f t="shared" si="13"/>
        <v>609</v>
      </c>
      <c r="K66" s="11">
        <f t="shared" si="14"/>
        <v>1165</v>
      </c>
      <c r="L66" s="11">
        <f t="shared" si="15"/>
        <v>1137</v>
      </c>
      <c r="M66" s="11">
        <f t="shared" si="16"/>
        <v>1044</v>
      </c>
      <c r="N66" s="11">
        <f t="shared" si="17"/>
        <v>440</v>
      </c>
      <c r="O66" s="11">
        <f t="shared" si="18"/>
        <v>963</v>
      </c>
      <c r="P66" s="11">
        <f t="shared" si="19"/>
        <v>437</v>
      </c>
      <c r="Q66" s="11">
        <f t="shared" si="20"/>
        <v>96</v>
      </c>
      <c r="R66" s="11">
        <f t="shared" si="21"/>
        <v>1757</v>
      </c>
      <c r="S66" s="11">
        <f t="shared" si="22"/>
        <v>41906</v>
      </c>
      <c r="T66" s="11">
        <f t="shared" si="23"/>
        <v>58</v>
      </c>
      <c r="U66" s="11">
        <f t="shared" si="24"/>
        <v>571</v>
      </c>
      <c r="V66" s="11">
        <f t="shared" si="25"/>
        <v>590</v>
      </c>
      <c r="W66" s="11">
        <f t="shared" si="28"/>
        <v>408</v>
      </c>
      <c r="X66" s="11">
        <f t="shared" si="29"/>
        <v>0</v>
      </c>
      <c r="Y66" s="11">
        <f t="shared" si="30"/>
        <v>788</v>
      </c>
      <c r="Z66" s="11">
        <f t="shared" si="31"/>
        <v>484</v>
      </c>
      <c r="AA66" s="11">
        <f t="shared" si="32"/>
        <v>552</v>
      </c>
      <c r="AB66" s="11">
        <f t="shared" si="33"/>
        <v>180</v>
      </c>
      <c r="AC66" s="11">
        <f t="shared" si="34"/>
        <v>1071</v>
      </c>
    </row>
    <row r="67" spans="1:29" ht="18.75" customHeight="1">
      <c r="A67" s="25">
        <f t="shared" si="35"/>
        <v>63</v>
      </c>
      <c r="B67" s="33" t="s">
        <v>148</v>
      </c>
      <c r="C67" s="34" t="s">
        <v>149</v>
      </c>
      <c r="D67" s="32">
        <v>2836.1</v>
      </c>
      <c r="E67" s="11">
        <f t="shared" si="8"/>
        <v>0.003</v>
      </c>
      <c r="F67" s="28">
        <f t="shared" si="9"/>
        <v>95528</v>
      </c>
      <c r="G67" s="8">
        <f t="shared" si="10"/>
        <v>95527</v>
      </c>
      <c r="H67" s="11">
        <f t="shared" si="11"/>
        <v>45620</v>
      </c>
      <c r="I67" s="11">
        <f t="shared" si="12"/>
        <v>9215</v>
      </c>
      <c r="J67" s="11">
        <f t="shared" si="13"/>
        <v>457</v>
      </c>
      <c r="K67" s="11">
        <f t="shared" si="14"/>
        <v>874</v>
      </c>
      <c r="L67" s="11">
        <f t="shared" si="15"/>
        <v>853</v>
      </c>
      <c r="M67" s="11">
        <f t="shared" si="16"/>
        <v>783</v>
      </c>
      <c r="N67" s="11">
        <f t="shared" si="17"/>
        <v>330</v>
      </c>
      <c r="O67" s="11">
        <f t="shared" si="18"/>
        <v>722</v>
      </c>
      <c r="P67" s="11">
        <f t="shared" si="19"/>
        <v>328</v>
      </c>
      <c r="Q67" s="11">
        <f t="shared" si="20"/>
        <v>72</v>
      </c>
      <c r="R67" s="11">
        <f t="shared" si="21"/>
        <v>1318</v>
      </c>
      <c r="S67" s="11">
        <f t="shared" si="22"/>
        <v>31429</v>
      </c>
      <c r="T67" s="11">
        <f t="shared" si="23"/>
        <v>43</v>
      </c>
      <c r="U67" s="11">
        <f t="shared" si="24"/>
        <v>428</v>
      </c>
      <c r="V67" s="11">
        <f t="shared" si="25"/>
        <v>443</v>
      </c>
      <c r="W67" s="11">
        <f t="shared" si="28"/>
        <v>306</v>
      </c>
      <c r="X67" s="11">
        <f t="shared" si="29"/>
        <v>0</v>
      </c>
      <c r="Y67" s="11">
        <f t="shared" si="30"/>
        <v>591</v>
      </c>
      <c r="Z67" s="11">
        <f t="shared" si="31"/>
        <v>363</v>
      </c>
      <c r="AA67" s="11">
        <f t="shared" si="32"/>
        <v>414</v>
      </c>
      <c r="AB67" s="11">
        <f t="shared" si="33"/>
        <v>135</v>
      </c>
      <c r="AC67" s="11">
        <f t="shared" si="34"/>
        <v>803</v>
      </c>
    </row>
    <row r="68" spans="1:29" ht="12.75">
      <c r="A68" s="25">
        <f t="shared" si="35"/>
        <v>64</v>
      </c>
      <c r="B68" s="33" t="s">
        <v>150</v>
      </c>
      <c r="C68" s="34" t="s">
        <v>151</v>
      </c>
      <c r="D68" s="32">
        <v>3098.1</v>
      </c>
      <c r="E68" s="11">
        <f t="shared" si="8"/>
        <v>0.003</v>
      </c>
      <c r="F68" s="28">
        <f t="shared" si="9"/>
        <v>95528</v>
      </c>
      <c r="G68" s="8">
        <f t="shared" si="10"/>
        <v>95527</v>
      </c>
      <c r="H68" s="11">
        <f t="shared" si="11"/>
        <v>45620</v>
      </c>
      <c r="I68" s="11">
        <f t="shared" si="12"/>
        <v>9215</v>
      </c>
      <c r="J68" s="11">
        <f t="shared" si="13"/>
        <v>457</v>
      </c>
      <c r="K68" s="11">
        <f t="shared" si="14"/>
        <v>874</v>
      </c>
      <c r="L68" s="11">
        <f t="shared" si="15"/>
        <v>853</v>
      </c>
      <c r="M68" s="11">
        <f t="shared" si="16"/>
        <v>783</v>
      </c>
      <c r="N68" s="11">
        <f t="shared" si="17"/>
        <v>330</v>
      </c>
      <c r="O68" s="11">
        <f t="shared" si="18"/>
        <v>722</v>
      </c>
      <c r="P68" s="11">
        <f t="shared" si="19"/>
        <v>328</v>
      </c>
      <c r="Q68" s="11">
        <f t="shared" si="20"/>
        <v>72</v>
      </c>
      <c r="R68" s="11">
        <f t="shared" si="21"/>
        <v>1318</v>
      </c>
      <c r="S68" s="11">
        <f t="shared" si="22"/>
        <v>31429</v>
      </c>
      <c r="T68" s="11">
        <f t="shared" si="23"/>
        <v>43</v>
      </c>
      <c r="U68" s="11">
        <f t="shared" si="24"/>
        <v>428</v>
      </c>
      <c r="V68" s="11">
        <f t="shared" si="25"/>
        <v>443</v>
      </c>
      <c r="W68" s="11">
        <f t="shared" si="28"/>
        <v>306</v>
      </c>
      <c r="X68" s="11">
        <f t="shared" si="29"/>
        <v>0</v>
      </c>
      <c r="Y68" s="11">
        <f t="shared" si="30"/>
        <v>591</v>
      </c>
      <c r="Z68" s="11">
        <f t="shared" si="31"/>
        <v>363</v>
      </c>
      <c r="AA68" s="11">
        <f t="shared" si="32"/>
        <v>414</v>
      </c>
      <c r="AB68" s="11">
        <f t="shared" si="33"/>
        <v>135</v>
      </c>
      <c r="AC68" s="11">
        <f t="shared" si="34"/>
        <v>803</v>
      </c>
    </row>
    <row r="69" spans="1:29" ht="12.75">
      <c r="A69" s="25">
        <f t="shared" si="35"/>
        <v>65</v>
      </c>
      <c r="B69" s="33" t="s">
        <v>152</v>
      </c>
      <c r="C69" s="34" t="s">
        <v>153</v>
      </c>
      <c r="D69" s="32">
        <v>4012.6</v>
      </c>
      <c r="E69" s="11">
        <f t="shared" si="8"/>
        <v>0.004</v>
      </c>
      <c r="F69" s="28">
        <f t="shared" si="9"/>
        <v>127370</v>
      </c>
      <c r="G69" s="8">
        <f t="shared" si="10"/>
        <v>127370</v>
      </c>
      <c r="H69" s="11">
        <f t="shared" si="11"/>
        <v>60827</v>
      </c>
      <c r="I69" s="11">
        <f t="shared" si="12"/>
        <v>12287</v>
      </c>
      <c r="J69" s="11">
        <f t="shared" si="13"/>
        <v>609</v>
      </c>
      <c r="K69" s="11">
        <f t="shared" si="14"/>
        <v>1165</v>
      </c>
      <c r="L69" s="11">
        <f t="shared" si="15"/>
        <v>1137</v>
      </c>
      <c r="M69" s="11">
        <f t="shared" si="16"/>
        <v>1044</v>
      </c>
      <c r="N69" s="11">
        <f t="shared" si="17"/>
        <v>440</v>
      </c>
      <c r="O69" s="11">
        <f t="shared" si="18"/>
        <v>963</v>
      </c>
      <c r="P69" s="11">
        <f t="shared" si="19"/>
        <v>437</v>
      </c>
      <c r="Q69" s="11">
        <f t="shared" si="20"/>
        <v>96</v>
      </c>
      <c r="R69" s="11">
        <f t="shared" si="21"/>
        <v>1757</v>
      </c>
      <c r="S69" s="11">
        <f t="shared" si="22"/>
        <v>41906</v>
      </c>
      <c r="T69" s="11">
        <f t="shared" si="23"/>
        <v>58</v>
      </c>
      <c r="U69" s="11">
        <f t="shared" si="24"/>
        <v>571</v>
      </c>
      <c r="V69" s="11">
        <f t="shared" si="25"/>
        <v>590</v>
      </c>
      <c r="W69" s="11">
        <f aca="true" t="shared" si="36" ref="W69:W93">ROUND(($W$4/$G$4*F69),0)</f>
        <v>408</v>
      </c>
      <c r="X69" s="11">
        <f aca="true" t="shared" si="37" ref="X69:X93">ROUND(($X$4/$G$4*F69),0)</f>
        <v>0</v>
      </c>
      <c r="Y69" s="11">
        <f aca="true" t="shared" si="38" ref="Y69:Y93">ROUND(($Y$4/$G$4*F69),0)</f>
        <v>788</v>
      </c>
      <c r="Z69" s="11">
        <f aca="true" t="shared" si="39" ref="Z69:Z93">ROUND(($Z$4/$G$4*F69),0)</f>
        <v>484</v>
      </c>
      <c r="AA69" s="11">
        <f aca="true" t="shared" si="40" ref="AA69:AA93">ROUND(($AA$4/$G$4*F69),0)</f>
        <v>552</v>
      </c>
      <c r="AB69" s="11">
        <f aca="true" t="shared" si="41" ref="AB69:AB93">ROUND(($AB$4/$G$4*F69),0)</f>
        <v>180</v>
      </c>
      <c r="AC69" s="11">
        <f aca="true" t="shared" si="42" ref="AC69:AC93">ROUND(($AC$4/$G$4*F69),0)</f>
        <v>1071</v>
      </c>
    </row>
    <row r="70" spans="1:29" ht="24">
      <c r="A70" s="25">
        <f t="shared" si="35"/>
        <v>66</v>
      </c>
      <c r="B70" s="33" t="s">
        <v>154</v>
      </c>
      <c r="C70" s="34" t="s">
        <v>155</v>
      </c>
      <c r="D70" s="32">
        <v>30176.69</v>
      </c>
      <c r="E70" s="11">
        <f aca="true" t="shared" si="43" ref="E70:E91">ROUND((D70/$D$94),3)</f>
        <v>0.029</v>
      </c>
      <c r="F70" s="28">
        <f aca="true" t="shared" si="44" ref="F70:F93">ROUND((E70*$F$94),0)</f>
        <v>923434</v>
      </c>
      <c r="G70" s="8">
        <f aca="true" t="shared" si="45" ref="G70:G93">SUM(H70:AC70)</f>
        <v>923433</v>
      </c>
      <c r="H70" s="11">
        <f aca="true" t="shared" si="46" ref="H70:H93">ROUND(($H$4/$G$4*F70),0)</f>
        <v>440997</v>
      </c>
      <c r="I70" s="11">
        <f aca="true" t="shared" si="47" ref="I70:I93">ROUND(($I$4/$G$4*F70),0)</f>
        <v>89081</v>
      </c>
      <c r="J70" s="11">
        <f aca="true" t="shared" si="48" ref="J70:J93">ROUND(($J$4/$G$4*F70),0)</f>
        <v>4416</v>
      </c>
      <c r="K70" s="11">
        <f aca="true" t="shared" si="49" ref="K70:K93">ROUND(($K$4/$G$4*F70),0)</f>
        <v>8446</v>
      </c>
      <c r="L70" s="11">
        <f aca="true" t="shared" si="50" ref="L70:L93">ROUND(($L$4/$G$4*F70),0)</f>
        <v>8242</v>
      </c>
      <c r="M70" s="11">
        <f aca="true" t="shared" si="51" ref="M70:M93">ROUND(($M$4/$G$4*F70),0)</f>
        <v>7569</v>
      </c>
      <c r="N70" s="11">
        <f aca="true" t="shared" si="52" ref="N70:N93">ROUND(($N$4/$G$4*F70),0)</f>
        <v>3191</v>
      </c>
      <c r="O70" s="11">
        <f aca="true" t="shared" si="53" ref="O70:O93">ROUND(($O$4/$G$4*F70),0)</f>
        <v>6983</v>
      </c>
      <c r="P70" s="11">
        <f aca="true" t="shared" si="54" ref="P70:P93">ROUND(($P$4/$G$4*F70),0)</f>
        <v>3167</v>
      </c>
      <c r="Q70" s="11">
        <f aca="true" t="shared" si="55" ref="Q70:Q93">ROUND(($Q$4/$G$4*F70),0)</f>
        <v>696</v>
      </c>
      <c r="R70" s="11">
        <f aca="true" t="shared" si="56" ref="R70:R93">ROUND(($R$4/$G$4*F70),0)</f>
        <v>12737</v>
      </c>
      <c r="S70" s="11">
        <f aca="true" t="shared" si="57" ref="S70:S93">ROUND(($S$4/$G$4*F70),0)</f>
        <v>303816</v>
      </c>
      <c r="T70" s="11">
        <f aca="true" t="shared" si="58" ref="T70:T93">ROUND(($T$4/$G$4*F70),0)</f>
        <v>418</v>
      </c>
      <c r="U70" s="11">
        <f aca="true" t="shared" si="59" ref="U70:U93">ROUND(($U$4/$G$4*F70),0)</f>
        <v>4141</v>
      </c>
      <c r="V70" s="11">
        <f aca="true" t="shared" si="60" ref="V70:V93">ROUND(($V$4/$G$4*F70),0)</f>
        <v>4280</v>
      </c>
      <c r="W70" s="11">
        <f t="shared" si="36"/>
        <v>2958</v>
      </c>
      <c r="X70" s="11">
        <f t="shared" si="37"/>
        <v>0</v>
      </c>
      <c r="Y70" s="11">
        <f t="shared" si="38"/>
        <v>5716</v>
      </c>
      <c r="Z70" s="11">
        <f t="shared" si="39"/>
        <v>3508</v>
      </c>
      <c r="AA70" s="11">
        <f t="shared" si="40"/>
        <v>4002</v>
      </c>
      <c r="AB70" s="11">
        <f t="shared" si="41"/>
        <v>1305</v>
      </c>
      <c r="AC70" s="11">
        <f t="shared" si="42"/>
        <v>7764</v>
      </c>
    </row>
    <row r="71" spans="1:29" ht="14.25" customHeight="1">
      <c r="A71" s="25">
        <f>A70+1</f>
        <v>67</v>
      </c>
      <c r="B71" s="35" t="s">
        <v>156</v>
      </c>
      <c r="C71" s="36" t="s">
        <v>157</v>
      </c>
      <c r="D71" s="32">
        <v>22685.4</v>
      </c>
      <c r="E71" s="11">
        <f t="shared" si="43"/>
        <v>0.022</v>
      </c>
      <c r="F71" s="28">
        <f t="shared" si="44"/>
        <v>700536</v>
      </c>
      <c r="G71" s="8">
        <f t="shared" si="45"/>
        <v>700535</v>
      </c>
      <c r="H71" s="11">
        <f t="shared" si="46"/>
        <v>334549</v>
      </c>
      <c r="I71" s="11">
        <f t="shared" si="47"/>
        <v>67579</v>
      </c>
      <c r="J71" s="11">
        <f t="shared" si="48"/>
        <v>3350</v>
      </c>
      <c r="K71" s="11">
        <f t="shared" si="49"/>
        <v>6407</v>
      </c>
      <c r="L71" s="11">
        <f t="shared" si="50"/>
        <v>6253</v>
      </c>
      <c r="M71" s="11">
        <f t="shared" si="51"/>
        <v>5742</v>
      </c>
      <c r="N71" s="11">
        <f t="shared" si="52"/>
        <v>2421</v>
      </c>
      <c r="O71" s="11">
        <f t="shared" si="53"/>
        <v>5298</v>
      </c>
      <c r="P71" s="11">
        <f t="shared" si="54"/>
        <v>2402</v>
      </c>
      <c r="Q71" s="11">
        <f t="shared" si="55"/>
        <v>528</v>
      </c>
      <c r="R71" s="11">
        <f t="shared" si="56"/>
        <v>9662</v>
      </c>
      <c r="S71" s="11">
        <f t="shared" si="57"/>
        <v>230481</v>
      </c>
      <c r="T71" s="11">
        <f t="shared" si="58"/>
        <v>317</v>
      </c>
      <c r="U71" s="11">
        <f t="shared" si="59"/>
        <v>3142</v>
      </c>
      <c r="V71" s="11">
        <f t="shared" si="60"/>
        <v>3247</v>
      </c>
      <c r="W71" s="11">
        <f t="shared" si="36"/>
        <v>2244</v>
      </c>
      <c r="X71" s="11">
        <f t="shared" si="37"/>
        <v>0</v>
      </c>
      <c r="Y71" s="11">
        <f t="shared" si="38"/>
        <v>4336</v>
      </c>
      <c r="Z71" s="11">
        <f t="shared" si="39"/>
        <v>2661</v>
      </c>
      <c r="AA71" s="11">
        <f t="shared" si="40"/>
        <v>3036</v>
      </c>
      <c r="AB71" s="11">
        <f t="shared" si="41"/>
        <v>990</v>
      </c>
      <c r="AC71" s="11">
        <f t="shared" si="42"/>
        <v>5890</v>
      </c>
    </row>
    <row r="72" spans="1:29" ht="12.75">
      <c r="A72" s="25">
        <f>A71+1</f>
        <v>68</v>
      </c>
      <c r="B72" s="33" t="s">
        <v>158</v>
      </c>
      <c r="C72" s="34" t="s">
        <v>159</v>
      </c>
      <c r="D72" s="32">
        <v>9128.26</v>
      </c>
      <c r="E72" s="11">
        <f t="shared" si="43"/>
        <v>0.009</v>
      </c>
      <c r="F72" s="28">
        <f t="shared" si="44"/>
        <v>286583</v>
      </c>
      <c r="G72" s="8">
        <f t="shared" si="45"/>
        <v>286584</v>
      </c>
      <c r="H72" s="11">
        <f t="shared" si="46"/>
        <v>136861</v>
      </c>
      <c r="I72" s="11">
        <f t="shared" si="47"/>
        <v>27646</v>
      </c>
      <c r="J72" s="11">
        <f t="shared" si="48"/>
        <v>1371</v>
      </c>
      <c r="K72" s="11">
        <f t="shared" si="49"/>
        <v>2621</v>
      </c>
      <c r="L72" s="11">
        <f t="shared" si="50"/>
        <v>2558</v>
      </c>
      <c r="M72" s="11">
        <f t="shared" si="51"/>
        <v>2349</v>
      </c>
      <c r="N72" s="11">
        <f t="shared" si="52"/>
        <v>990</v>
      </c>
      <c r="O72" s="11">
        <f t="shared" si="53"/>
        <v>2167</v>
      </c>
      <c r="P72" s="11">
        <f t="shared" si="54"/>
        <v>983</v>
      </c>
      <c r="Q72" s="11">
        <f t="shared" si="55"/>
        <v>216</v>
      </c>
      <c r="R72" s="11">
        <f t="shared" si="56"/>
        <v>3953</v>
      </c>
      <c r="S72" s="11">
        <f t="shared" si="57"/>
        <v>94288</v>
      </c>
      <c r="T72" s="11">
        <f t="shared" si="58"/>
        <v>130</v>
      </c>
      <c r="U72" s="11">
        <f t="shared" si="59"/>
        <v>1285</v>
      </c>
      <c r="V72" s="11">
        <f t="shared" si="60"/>
        <v>1328</v>
      </c>
      <c r="W72" s="11">
        <f t="shared" si="36"/>
        <v>918</v>
      </c>
      <c r="X72" s="11">
        <f t="shared" si="37"/>
        <v>0</v>
      </c>
      <c r="Y72" s="11">
        <f t="shared" si="38"/>
        <v>1774</v>
      </c>
      <c r="Z72" s="11">
        <f t="shared" si="39"/>
        <v>1089</v>
      </c>
      <c r="AA72" s="11">
        <f t="shared" si="40"/>
        <v>1242</v>
      </c>
      <c r="AB72" s="11">
        <f t="shared" si="41"/>
        <v>405</v>
      </c>
      <c r="AC72" s="11">
        <f t="shared" si="42"/>
        <v>2410</v>
      </c>
    </row>
    <row r="73" spans="1:29" ht="12" customHeight="1">
      <c r="A73" s="25">
        <f>A72+1</f>
        <v>69</v>
      </c>
      <c r="B73" s="33" t="s">
        <v>160</v>
      </c>
      <c r="C73" s="34" t="s">
        <v>161</v>
      </c>
      <c r="D73" s="32">
        <v>8393.7</v>
      </c>
      <c r="E73" s="11">
        <f t="shared" si="43"/>
        <v>0.008</v>
      </c>
      <c r="F73" s="28">
        <f t="shared" si="44"/>
        <v>254741</v>
      </c>
      <c r="G73" s="8">
        <f t="shared" si="45"/>
        <v>254742</v>
      </c>
      <c r="H73" s="11">
        <f t="shared" si="46"/>
        <v>121655</v>
      </c>
      <c r="I73" s="11">
        <f t="shared" si="47"/>
        <v>24574</v>
      </c>
      <c r="J73" s="11">
        <f t="shared" si="48"/>
        <v>1218</v>
      </c>
      <c r="K73" s="11">
        <f t="shared" si="49"/>
        <v>2330</v>
      </c>
      <c r="L73" s="11">
        <f t="shared" si="50"/>
        <v>2274</v>
      </c>
      <c r="M73" s="11">
        <f t="shared" si="51"/>
        <v>2088</v>
      </c>
      <c r="N73" s="11">
        <f t="shared" si="52"/>
        <v>880</v>
      </c>
      <c r="O73" s="11">
        <f t="shared" si="53"/>
        <v>1926</v>
      </c>
      <c r="P73" s="11">
        <f t="shared" si="54"/>
        <v>874</v>
      </c>
      <c r="Q73" s="11">
        <f t="shared" si="55"/>
        <v>192</v>
      </c>
      <c r="R73" s="11">
        <f t="shared" si="56"/>
        <v>3514</v>
      </c>
      <c r="S73" s="11">
        <f t="shared" si="57"/>
        <v>83812</v>
      </c>
      <c r="T73" s="11">
        <f t="shared" si="58"/>
        <v>115</v>
      </c>
      <c r="U73" s="11">
        <f t="shared" si="59"/>
        <v>1142</v>
      </c>
      <c r="V73" s="11">
        <f t="shared" si="60"/>
        <v>1181</v>
      </c>
      <c r="W73" s="11">
        <f t="shared" si="36"/>
        <v>816</v>
      </c>
      <c r="X73" s="11">
        <f t="shared" si="37"/>
        <v>0</v>
      </c>
      <c r="Y73" s="11">
        <f t="shared" si="38"/>
        <v>1577</v>
      </c>
      <c r="Z73" s="11">
        <f t="shared" si="39"/>
        <v>968</v>
      </c>
      <c r="AA73" s="11">
        <f t="shared" si="40"/>
        <v>1104</v>
      </c>
      <c r="AB73" s="11">
        <f t="shared" si="41"/>
        <v>360</v>
      </c>
      <c r="AC73" s="11">
        <f t="shared" si="42"/>
        <v>2142</v>
      </c>
    </row>
    <row r="74" spans="1:29" ht="12.75">
      <c r="A74" s="25">
        <f aca="true" t="shared" si="61" ref="A74:A93">A73+1</f>
        <v>70</v>
      </c>
      <c r="B74" s="33" t="s">
        <v>162</v>
      </c>
      <c r="C74" s="34" t="s">
        <v>163</v>
      </c>
      <c r="D74" s="32">
        <v>5721.1</v>
      </c>
      <c r="E74" s="11">
        <f t="shared" si="43"/>
        <v>0.006</v>
      </c>
      <c r="F74" s="28">
        <f t="shared" si="44"/>
        <v>191055</v>
      </c>
      <c r="G74" s="8">
        <f t="shared" si="45"/>
        <v>191055</v>
      </c>
      <c r="H74" s="11">
        <f t="shared" si="46"/>
        <v>91241</v>
      </c>
      <c r="I74" s="11">
        <f t="shared" si="47"/>
        <v>18431</v>
      </c>
      <c r="J74" s="11">
        <f t="shared" si="48"/>
        <v>914</v>
      </c>
      <c r="K74" s="11">
        <f t="shared" si="49"/>
        <v>1747</v>
      </c>
      <c r="L74" s="11">
        <f t="shared" si="50"/>
        <v>1705</v>
      </c>
      <c r="M74" s="11">
        <f t="shared" si="51"/>
        <v>1566</v>
      </c>
      <c r="N74" s="11">
        <f t="shared" si="52"/>
        <v>660</v>
      </c>
      <c r="O74" s="11">
        <f t="shared" si="53"/>
        <v>1445</v>
      </c>
      <c r="P74" s="11">
        <f t="shared" si="54"/>
        <v>655</v>
      </c>
      <c r="Q74" s="11">
        <f t="shared" si="55"/>
        <v>144</v>
      </c>
      <c r="R74" s="11">
        <f t="shared" si="56"/>
        <v>2635</v>
      </c>
      <c r="S74" s="11">
        <f t="shared" si="57"/>
        <v>62858</v>
      </c>
      <c r="T74" s="11">
        <f t="shared" si="58"/>
        <v>86</v>
      </c>
      <c r="U74" s="11">
        <f t="shared" si="59"/>
        <v>857</v>
      </c>
      <c r="V74" s="11">
        <f t="shared" si="60"/>
        <v>886</v>
      </c>
      <c r="W74" s="11">
        <f t="shared" si="36"/>
        <v>612</v>
      </c>
      <c r="X74" s="11">
        <f t="shared" si="37"/>
        <v>0</v>
      </c>
      <c r="Y74" s="11">
        <f t="shared" si="38"/>
        <v>1183</v>
      </c>
      <c r="Z74" s="11">
        <f t="shared" si="39"/>
        <v>726</v>
      </c>
      <c r="AA74" s="11">
        <f t="shared" si="40"/>
        <v>828</v>
      </c>
      <c r="AB74" s="11">
        <f t="shared" si="41"/>
        <v>270</v>
      </c>
      <c r="AC74" s="11">
        <f t="shared" si="42"/>
        <v>1606</v>
      </c>
    </row>
    <row r="75" spans="1:29" ht="12.75">
      <c r="A75" s="25">
        <f t="shared" si="61"/>
        <v>71</v>
      </c>
      <c r="B75" s="33" t="s">
        <v>164</v>
      </c>
      <c r="C75" s="34" t="s">
        <v>165</v>
      </c>
      <c r="D75" s="32">
        <v>17031.8</v>
      </c>
      <c r="E75" s="11">
        <f t="shared" si="43"/>
        <v>0.016</v>
      </c>
      <c r="F75" s="28">
        <f t="shared" si="44"/>
        <v>509481</v>
      </c>
      <c r="G75" s="8">
        <f t="shared" si="45"/>
        <v>509482</v>
      </c>
      <c r="H75" s="11">
        <f t="shared" si="46"/>
        <v>243309</v>
      </c>
      <c r="I75" s="11">
        <f t="shared" si="47"/>
        <v>49148</v>
      </c>
      <c r="J75" s="11">
        <f t="shared" si="48"/>
        <v>2436</v>
      </c>
      <c r="K75" s="11">
        <f t="shared" si="49"/>
        <v>4660</v>
      </c>
      <c r="L75" s="11">
        <f t="shared" si="50"/>
        <v>4548</v>
      </c>
      <c r="M75" s="11">
        <f t="shared" si="51"/>
        <v>4176</v>
      </c>
      <c r="N75" s="11">
        <f t="shared" si="52"/>
        <v>1761</v>
      </c>
      <c r="O75" s="11">
        <f t="shared" si="53"/>
        <v>3853</v>
      </c>
      <c r="P75" s="11">
        <f t="shared" si="54"/>
        <v>1747</v>
      </c>
      <c r="Q75" s="11">
        <f t="shared" si="55"/>
        <v>384</v>
      </c>
      <c r="R75" s="11">
        <f t="shared" si="56"/>
        <v>7027</v>
      </c>
      <c r="S75" s="11">
        <f t="shared" si="57"/>
        <v>167623</v>
      </c>
      <c r="T75" s="11">
        <f t="shared" si="58"/>
        <v>230</v>
      </c>
      <c r="U75" s="11">
        <f t="shared" si="59"/>
        <v>2285</v>
      </c>
      <c r="V75" s="11">
        <f t="shared" si="60"/>
        <v>2362</v>
      </c>
      <c r="W75" s="11">
        <f t="shared" si="36"/>
        <v>1632</v>
      </c>
      <c r="X75" s="11">
        <f t="shared" si="37"/>
        <v>0</v>
      </c>
      <c r="Y75" s="11">
        <f t="shared" si="38"/>
        <v>3154</v>
      </c>
      <c r="Z75" s="11">
        <f t="shared" si="39"/>
        <v>1935</v>
      </c>
      <c r="AA75" s="11">
        <f t="shared" si="40"/>
        <v>2208</v>
      </c>
      <c r="AB75" s="11">
        <f t="shared" si="41"/>
        <v>720</v>
      </c>
      <c r="AC75" s="11">
        <f t="shared" si="42"/>
        <v>4284</v>
      </c>
    </row>
    <row r="76" spans="1:29" ht="12.75">
      <c r="A76" s="25">
        <f t="shared" si="61"/>
        <v>72</v>
      </c>
      <c r="B76" s="33" t="s">
        <v>166</v>
      </c>
      <c r="C76" s="34" t="s">
        <v>167</v>
      </c>
      <c r="D76" s="32">
        <v>21737.1</v>
      </c>
      <c r="E76" s="11">
        <f t="shared" si="43"/>
        <v>0.021</v>
      </c>
      <c r="F76" s="28">
        <f t="shared" si="44"/>
        <v>668694</v>
      </c>
      <c r="G76" s="8">
        <f t="shared" si="45"/>
        <v>668694</v>
      </c>
      <c r="H76" s="11">
        <f t="shared" si="46"/>
        <v>319343</v>
      </c>
      <c r="I76" s="11">
        <f t="shared" si="47"/>
        <v>64507</v>
      </c>
      <c r="J76" s="11">
        <f t="shared" si="48"/>
        <v>3198</v>
      </c>
      <c r="K76" s="11">
        <f t="shared" si="49"/>
        <v>6116</v>
      </c>
      <c r="L76" s="11">
        <f t="shared" si="50"/>
        <v>5969</v>
      </c>
      <c r="M76" s="11">
        <f t="shared" si="51"/>
        <v>5481</v>
      </c>
      <c r="N76" s="11">
        <f t="shared" si="52"/>
        <v>2311</v>
      </c>
      <c r="O76" s="11">
        <f t="shared" si="53"/>
        <v>5057</v>
      </c>
      <c r="P76" s="11">
        <f t="shared" si="54"/>
        <v>2293</v>
      </c>
      <c r="Q76" s="11">
        <f t="shared" si="55"/>
        <v>504</v>
      </c>
      <c r="R76" s="11">
        <f t="shared" si="56"/>
        <v>9223</v>
      </c>
      <c r="S76" s="11">
        <f t="shared" si="57"/>
        <v>220005</v>
      </c>
      <c r="T76" s="11">
        <f t="shared" si="58"/>
        <v>302</v>
      </c>
      <c r="U76" s="11">
        <f t="shared" si="59"/>
        <v>2999</v>
      </c>
      <c r="V76" s="11">
        <f t="shared" si="60"/>
        <v>3100</v>
      </c>
      <c r="W76" s="11">
        <f t="shared" si="36"/>
        <v>2142</v>
      </c>
      <c r="X76" s="11">
        <f t="shared" si="37"/>
        <v>0</v>
      </c>
      <c r="Y76" s="11">
        <f t="shared" si="38"/>
        <v>4139</v>
      </c>
      <c r="Z76" s="11">
        <f t="shared" si="39"/>
        <v>2540</v>
      </c>
      <c r="AA76" s="11">
        <f t="shared" si="40"/>
        <v>2898</v>
      </c>
      <c r="AB76" s="11">
        <f t="shared" si="41"/>
        <v>945</v>
      </c>
      <c r="AC76" s="11">
        <f t="shared" si="42"/>
        <v>5622</v>
      </c>
    </row>
    <row r="77" spans="1:29" ht="12.75">
      <c r="A77" s="25">
        <f t="shared" si="61"/>
        <v>73</v>
      </c>
      <c r="B77" s="33" t="s">
        <v>168</v>
      </c>
      <c r="C77" s="34" t="s">
        <v>169</v>
      </c>
      <c r="D77" s="32">
        <v>4197</v>
      </c>
      <c r="E77" s="11">
        <f t="shared" si="43"/>
        <v>0.004</v>
      </c>
      <c r="F77" s="28">
        <f t="shared" si="44"/>
        <v>127370</v>
      </c>
      <c r="G77" s="8">
        <f t="shared" si="45"/>
        <v>127370</v>
      </c>
      <c r="H77" s="11">
        <f t="shared" si="46"/>
        <v>60827</v>
      </c>
      <c r="I77" s="11">
        <f t="shared" si="47"/>
        <v>12287</v>
      </c>
      <c r="J77" s="11">
        <f t="shared" si="48"/>
        <v>609</v>
      </c>
      <c r="K77" s="11">
        <f t="shared" si="49"/>
        <v>1165</v>
      </c>
      <c r="L77" s="11">
        <f t="shared" si="50"/>
        <v>1137</v>
      </c>
      <c r="M77" s="11">
        <f t="shared" si="51"/>
        <v>1044</v>
      </c>
      <c r="N77" s="11">
        <f t="shared" si="52"/>
        <v>440</v>
      </c>
      <c r="O77" s="11">
        <f t="shared" si="53"/>
        <v>963</v>
      </c>
      <c r="P77" s="11">
        <f t="shared" si="54"/>
        <v>437</v>
      </c>
      <c r="Q77" s="11">
        <f t="shared" si="55"/>
        <v>96</v>
      </c>
      <c r="R77" s="11">
        <f t="shared" si="56"/>
        <v>1757</v>
      </c>
      <c r="S77" s="11">
        <f t="shared" si="57"/>
        <v>41906</v>
      </c>
      <c r="T77" s="11">
        <f t="shared" si="58"/>
        <v>58</v>
      </c>
      <c r="U77" s="11">
        <f t="shared" si="59"/>
        <v>571</v>
      </c>
      <c r="V77" s="11">
        <f t="shared" si="60"/>
        <v>590</v>
      </c>
      <c r="W77" s="11">
        <f t="shared" si="36"/>
        <v>408</v>
      </c>
      <c r="X77" s="11">
        <f t="shared" si="37"/>
        <v>0</v>
      </c>
      <c r="Y77" s="11">
        <f t="shared" si="38"/>
        <v>788</v>
      </c>
      <c r="Z77" s="11">
        <f t="shared" si="39"/>
        <v>484</v>
      </c>
      <c r="AA77" s="11">
        <f t="shared" si="40"/>
        <v>552</v>
      </c>
      <c r="AB77" s="11">
        <f t="shared" si="41"/>
        <v>180</v>
      </c>
      <c r="AC77" s="11">
        <f t="shared" si="42"/>
        <v>1071</v>
      </c>
    </row>
    <row r="78" spans="1:29" ht="12.75">
      <c r="A78" s="25">
        <f t="shared" si="61"/>
        <v>74</v>
      </c>
      <c r="B78" s="33" t="s">
        <v>170</v>
      </c>
      <c r="C78" s="34" t="s">
        <v>171</v>
      </c>
      <c r="D78" s="32">
        <v>2359.1</v>
      </c>
      <c r="E78" s="11">
        <f t="shared" si="43"/>
        <v>0.002</v>
      </c>
      <c r="F78" s="28">
        <f t="shared" si="44"/>
        <v>63685</v>
      </c>
      <c r="G78" s="8">
        <f t="shared" si="45"/>
        <v>63685</v>
      </c>
      <c r="H78" s="11">
        <f t="shared" si="46"/>
        <v>30414</v>
      </c>
      <c r="I78" s="11">
        <f t="shared" si="47"/>
        <v>6144</v>
      </c>
      <c r="J78" s="11">
        <f t="shared" si="48"/>
        <v>305</v>
      </c>
      <c r="K78" s="11">
        <f t="shared" si="49"/>
        <v>582</v>
      </c>
      <c r="L78" s="11">
        <f t="shared" si="50"/>
        <v>568</v>
      </c>
      <c r="M78" s="11">
        <f t="shared" si="51"/>
        <v>522</v>
      </c>
      <c r="N78" s="11">
        <f t="shared" si="52"/>
        <v>220</v>
      </c>
      <c r="O78" s="11">
        <f t="shared" si="53"/>
        <v>482</v>
      </c>
      <c r="P78" s="11">
        <f t="shared" si="54"/>
        <v>218</v>
      </c>
      <c r="Q78" s="11">
        <f t="shared" si="55"/>
        <v>48</v>
      </c>
      <c r="R78" s="11">
        <f t="shared" si="56"/>
        <v>878</v>
      </c>
      <c r="S78" s="11">
        <f t="shared" si="57"/>
        <v>20953</v>
      </c>
      <c r="T78" s="11">
        <f t="shared" si="58"/>
        <v>29</v>
      </c>
      <c r="U78" s="11">
        <f t="shared" si="59"/>
        <v>286</v>
      </c>
      <c r="V78" s="11">
        <f t="shared" si="60"/>
        <v>295</v>
      </c>
      <c r="W78" s="11">
        <f t="shared" si="36"/>
        <v>204</v>
      </c>
      <c r="X78" s="11">
        <f t="shared" si="37"/>
        <v>0</v>
      </c>
      <c r="Y78" s="11">
        <f t="shared" si="38"/>
        <v>394</v>
      </c>
      <c r="Z78" s="11">
        <f t="shared" si="39"/>
        <v>242</v>
      </c>
      <c r="AA78" s="11">
        <f t="shared" si="40"/>
        <v>276</v>
      </c>
      <c r="AB78" s="11">
        <f t="shared" si="41"/>
        <v>90</v>
      </c>
      <c r="AC78" s="11">
        <f t="shared" si="42"/>
        <v>535</v>
      </c>
    </row>
    <row r="79" spans="1:29" ht="12.75">
      <c r="A79" s="25">
        <f t="shared" si="61"/>
        <v>75</v>
      </c>
      <c r="B79" s="33" t="s">
        <v>172</v>
      </c>
      <c r="C79" s="34" t="s">
        <v>173</v>
      </c>
      <c r="D79" s="32">
        <v>2320.6</v>
      </c>
      <c r="E79" s="11">
        <f t="shared" si="43"/>
        <v>0.002</v>
      </c>
      <c r="F79" s="28">
        <f t="shared" si="44"/>
        <v>63685</v>
      </c>
      <c r="G79" s="8">
        <f t="shared" si="45"/>
        <v>63685</v>
      </c>
      <c r="H79" s="11">
        <f t="shared" si="46"/>
        <v>30414</v>
      </c>
      <c r="I79" s="11">
        <f t="shared" si="47"/>
        <v>6144</v>
      </c>
      <c r="J79" s="11">
        <f t="shared" si="48"/>
        <v>305</v>
      </c>
      <c r="K79" s="11">
        <f t="shared" si="49"/>
        <v>582</v>
      </c>
      <c r="L79" s="11">
        <f t="shared" si="50"/>
        <v>568</v>
      </c>
      <c r="M79" s="11">
        <f t="shared" si="51"/>
        <v>522</v>
      </c>
      <c r="N79" s="11">
        <f t="shared" si="52"/>
        <v>220</v>
      </c>
      <c r="O79" s="11">
        <f t="shared" si="53"/>
        <v>482</v>
      </c>
      <c r="P79" s="11">
        <f t="shared" si="54"/>
        <v>218</v>
      </c>
      <c r="Q79" s="11">
        <f t="shared" si="55"/>
        <v>48</v>
      </c>
      <c r="R79" s="11">
        <f t="shared" si="56"/>
        <v>878</v>
      </c>
      <c r="S79" s="11">
        <f t="shared" si="57"/>
        <v>20953</v>
      </c>
      <c r="T79" s="11">
        <f t="shared" si="58"/>
        <v>29</v>
      </c>
      <c r="U79" s="11">
        <f t="shared" si="59"/>
        <v>286</v>
      </c>
      <c r="V79" s="11">
        <f t="shared" si="60"/>
        <v>295</v>
      </c>
      <c r="W79" s="11">
        <f t="shared" si="36"/>
        <v>204</v>
      </c>
      <c r="X79" s="11">
        <f t="shared" si="37"/>
        <v>0</v>
      </c>
      <c r="Y79" s="11">
        <f t="shared" si="38"/>
        <v>394</v>
      </c>
      <c r="Z79" s="11">
        <f t="shared" si="39"/>
        <v>242</v>
      </c>
      <c r="AA79" s="11">
        <f t="shared" si="40"/>
        <v>276</v>
      </c>
      <c r="AB79" s="11">
        <f t="shared" si="41"/>
        <v>90</v>
      </c>
      <c r="AC79" s="11">
        <f t="shared" si="42"/>
        <v>535</v>
      </c>
    </row>
    <row r="80" spans="1:29" ht="12.75">
      <c r="A80" s="25">
        <f t="shared" si="61"/>
        <v>76</v>
      </c>
      <c r="B80" s="33" t="s">
        <v>174</v>
      </c>
      <c r="C80" s="34" t="s">
        <v>175</v>
      </c>
      <c r="D80" s="32">
        <v>14175.2</v>
      </c>
      <c r="E80" s="11">
        <f t="shared" si="43"/>
        <v>0.014</v>
      </c>
      <c r="F80" s="28">
        <f t="shared" si="44"/>
        <v>445796</v>
      </c>
      <c r="G80" s="8">
        <f t="shared" si="45"/>
        <v>445795</v>
      </c>
      <c r="H80" s="11">
        <f t="shared" si="46"/>
        <v>212895</v>
      </c>
      <c r="I80" s="11">
        <f t="shared" si="47"/>
        <v>43005</v>
      </c>
      <c r="J80" s="11">
        <f t="shared" si="48"/>
        <v>2132</v>
      </c>
      <c r="K80" s="11">
        <f t="shared" si="49"/>
        <v>4077</v>
      </c>
      <c r="L80" s="11">
        <f t="shared" si="50"/>
        <v>3979</v>
      </c>
      <c r="M80" s="11">
        <f t="shared" si="51"/>
        <v>3654</v>
      </c>
      <c r="N80" s="11">
        <f t="shared" si="52"/>
        <v>1540</v>
      </c>
      <c r="O80" s="11">
        <f t="shared" si="53"/>
        <v>3371</v>
      </c>
      <c r="P80" s="11">
        <f t="shared" si="54"/>
        <v>1529</v>
      </c>
      <c r="Q80" s="11">
        <f t="shared" si="55"/>
        <v>336</v>
      </c>
      <c r="R80" s="11">
        <f t="shared" si="56"/>
        <v>6149</v>
      </c>
      <c r="S80" s="11">
        <f t="shared" si="57"/>
        <v>146670</v>
      </c>
      <c r="T80" s="11">
        <f t="shared" si="58"/>
        <v>202</v>
      </c>
      <c r="U80" s="11">
        <f t="shared" si="59"/>
        <v>1999</v>
      </c>
      <c r="V80" s="11">
        <f t="shared" si="60"/>
        <v>2066</v>
      </c>
      <c r="W80" s="11">
        <f t="shared" si="36"/>
        <v>1428</v>
      </c>
      <c r="X80" s="11">
        <f t="shared" si="37"/>
        <v>0</v>
      </c>
      <c r="Y80" s="11">
        <f t="shared" si="38"/>
        <v>2760</v>
      </c>
      <c r="Z80" s="11">
        <f t="shared" si="39"/>
        <v>1693</v>
      </c>
      <c r="AA80" s="11">
        <f t="shared" si="40"/>
        <v>1932</v>
      </c>
      <c r="AB80" s="11">
        <f t="shared" si="41"/>
        <v>630</v>
      </c>
      <c r="AC80" s="11">
        <f t="shared" si="42"/>
        <v>3748</v>
      </c>
    </row>
    <row r="81" spans="1:29" ht="12.75">
      <c r="A81" s="25">
        <f t="shared" si="61"/>
        <v>77</v>
      </c>
      <c r="B81" s="33" t="s">
        <v>176</v>
      </c>
      <c r="C81" s="34" t="s">
        <v>177</v>
      </c>
      <c r="D81" s="32">
        <v>7647.1</v>
      </c>
      <c r="E81" s="11">
        <f t="shared" si="43"/>
        <v>0.007</v>
      </c>
      <c r="F81" s="28">
        <f t="shared" si="44"/>
        <v>222898</v>
      </c>
      <c r="G81" s="8">
        <f t="shared" si="45"/>
        <v>222899</v>
      </c>
      <c r="H81" s="11">
        <f t="shared" si="46"/>
        <v>106448</v>
      </c>
      <c r="I81" s="11">
        <f t="shared" si="47"/>
        <v>21502</v>
      </c>
      <c r="J81" s="11">
        <f t="shared" si="48"/>
        <v>1066</v>
      </c>
      <c r="K81" s="11">
        <f t="shared" si="49"/>
        <v>2039</v>
      </c>
      <c r="L81" s="11">
        <f t="shared" si="50"/>
        <v>1990</v>
      </c>
      <c r="M81" s="11">
        <f t="shared" si="51"/>
        <v>1827</v>
      </c>
      <c r="N81" s="11">
        <f t="shared" si="52"/>
        <v>770</v>
      </c>
      <c r="O81" s="11">
        <f t="shared" si="53"/>
        <v>1686</v>
      </c>
      <c r="P81" s="11">
        <f t="shared" si="54"/>
        <v>764</v>
      </c>
      <c r="Q81" s="11">
        <f t="shared" si="55"/>
        <v>168</v>
      </c>
      <c r="R81" s="11">
        <f t="shared" si="56"/>
        <v>3074</v>
      </c>
      <c r="S81" s="11">
        <f t="shared" si="57"/>
        <v>73335</v>
      </c>
      <c r="T81" s="11">
        <f t="shared" si="58"/>
        <v>101</v>
      </c>
      <c r="U81" s="11">
        <f t="shared" si="59"/>
        <v>1000</v>
      </c>
      <c r="V81" s="11">
        <f t="shared" si="60"/>
        <v>1033</v>
      </c>
      <c r="W81" s="11">
        <f t="shared" si="36"/>
        <v>714</v>
      </c>
      <c r="X81" s="11">
        <f t="shared" si="37"/>
        <v>0</v>
      </c>
      <c r="Y81" s="11">
        <f t="shared" si="38"/>
        <v>1380</v>
      </c>
      <c r="Z81" s="11">
        <f t="shared" si="39"/>
        <v>847</v>
      </c>
      <c r="AA81" s="11">
        <f t="shared" si="40"/>
        <v>966</v>
      </c>
      <c r="AB81" s="11">
        <f t="shared" si="41"/>
        <v>315</v>
      </c>
      <c r="AC81" s="11">
        <f t="shared" si="42"/>
        <v>1874</v>
      </c>
    </row>
    <row r="82" spans="1:29" ht="12.75">
      <c r="A82" s="25">
        <f t="shared" si="61"/>
        <v>78</v>
      </c>
      <c r="B82" s="33" t="s">
        <v>178</v>
      </c>
      <c r="C82" s="34" t="s">
        <v>179</v>
      </c>
      <c r="D82" s="32">
        <v>4227.4</v>
      </c>
      <c r="E82" s="11">
        <f t="shared" si="43"/>
        <v>0.004</v>
      </c>
      <c r="F82" s="28">
        <f t="shared" si="44"/>
        <v>127370</v>
      </c>
      <c r="G82" s="8">
        <f t="shared" si="45"/>
        <v>127370</v>
      </c>
      <c r="H82" s="11">
        <f t="shared" si="46"/>
        <v>60827</v>
      </c>
      <c r="I82" s="11">
        <f t="shared" si="47"/>
        <v>12287</v>
      </c>
      <c r="J82" s="11">
        <f t="shared" si="48"/>
        <v>609</v>
      </c>
      <c r="K82" s="11">
        <f t="shared" si="49"/>
        <v>1165</v>
      </c>
      <c r="L82" s="11">
        <f t="shared" si="50"/>
        <v>1137</v>
      </c>
      <c r="M82" s="11">
        <f t="shared" si="51"/>
        <v>1044</v>
      </c>
      <c r="N82" s="11">
        <f t="shared" si="52"/>
        <v>440</v>
      </c>
      <c r="O82" s="11">
        <f t="shared" si="53"/>
        <v>963</v>
      </c>
      <c r="P82" s="11">
        <f t="shared" si="54"/>
        <v>437</v>
      </c>
      <c r="Q82" s="11">
        <f t="shared" si="55"/>
        <v>96</v>
      </c>
      <c r="R82" s="11">
        <f t="shared" si="56"/>
        <v>1757</v>
      </c>
      <c r="S82" s="11">
        <f t="shared" si="57"/>
        <v>41906</v>
      </c>
      <c r="T82" s="11">
        <f t="shared" si="58"/>
        <v>58</v>
      </c>
      <c r="U82" s="11">
        <f t="shared" si="59"/>
        <v>571</v>
      </c>
      <c r="V82" s="11">
        <f t="shared" si="60"/>
        <v>590</v>
      </c>
      <c r="W82" s="11">
        <f t="shared" si="36"/>
        <v>408</v>
      </c>
      <c r="X82" s="11">
        <f t="shared" si="37"/>
        <v>0</v>
      </c>
      <c r="Y82" s="11">
        <f t="shared" si="38"/>
        <v>788</v>
      </c>
      <c r="Z82" s="11">
        <f t="shared" si="39"/>
        <v>484</v>
      </c>
      <c r="AA82" s="11">
        <f t="shared" si="40"/>
        <v>552</v>
      </c>
      <c r="AB82" s="11">
        <f t="shared" si="41"/>
        <v>180</v>
      </c>
      <c r="AC82" s="11">
        <f t="shared" si="42"/>
        <v>1071</v>
      </c>
    </row>
    <row r="83" spans="1:29" ht="12.75">
      <c r="A83" s="25">
        <f t="shared" si="61"/>
        <v>79</v>
      </c>
      <c r="B83" s="33" t="s">
        <v>180</v>
      </c>
      <c r="C83" s="34" t="s">
        <v>181</v>
      </c>
      <c r="D83" s="32">
        <v>3959.7</v>
      </c>
      <c r="E83" s="11">
        <f t="shared" si="43"/>
        <v>0.004</v>
      </c>
      <c r="F83" s="28">
        <f t="shared" si="44"/>
        <v>127370</v>
      </c>
      <c r="G83" s="8">
        <f t="shared" si="45"/>
        <v>127370</v>
      </c>
      <c r="H83" s="11">
        <f t="shared" si="46"/>
        <v>60827</v>
      </c>
      <c r="I83" s="11">
        <f t="shared" si="47"/>
        <v>12287</v>
      </c>
      <c r="J83" s="11">
        <f t="shared" si="48"/>
        <v>609</v>
      </c>
      <c r="K83" s="11">
        <f t="shared" si="49"/>
        <v>1165</v>
      </c>
      <c r="L83" s="11">
        <f t="shared" si="50"/>
        <v>1137</v>
      </c>
      <c r="M83" s="11">
        <f t="shared" si="51"/>
        <v>1044</v>
      </c>
      <c r="N83" s="11">
        <f t="shared" si="52"/>
        <v>440</v>
      </c>
      <c r="O83" s="11">
        <f t="shared" si="53"/>
        <v>963</v>
      </c>
      <c r="P83" s="11">
        <f t="shared" si="54"/>
        <v>437</v>
      </c>
      <c r="Q83" s="11">
        <f t="shared" si="55"/>
        <v>96</v>
      </c>
      <c r="R83" s="11">
        <f t="shared" si="56"/>
        <v>1757</v>
      </c>
      <c r="S83" s="11">
        <f t="shared" si="57"/>
        <v>41906</v>
      </c>
      <c r="T83" s="11">
        <f t="shared" si="58"/>
        <v>58</v>
      </c>
      <c r="U83" s="11">
        <f t="shared" si="59"/>
        <v>571</v>
      </c>
      <c r="V83" s="11">
        <f t="shared" si="60"/>
        <v>590</v>
      </c>
      <c r="W83" s="11">
        <f t="shared" si="36"/>
        <v>408</v>
      </c>
      <c r="X83" s="11">
        <f t="shared" si="37"/>
        <v>0</v>
      </c>
      <c r="Y83" s="11">
        <f t="shared" si="38"/>
        <v>788</v>
      </c>
      <c r="Z83" s="11">
        <f t="shared" si="39"/>
        <v>484</v>
      </c>
      <c r="AA83" s="11">
        <f t="shared" si="40"/>
        <v>552</v>
      </c>
      <c r="AB83" s="11">
        <f t="shared" si="41"/>
        <v>180</v>
      </c>
      <c r="AC83" s="11">
        <f t="shared" si="42"/>
        <v>1071</v>
      </c>
    </row>
    <row r="84" spans="1:29" ht="13.5" customHeight="1">
      <c r="A84" s="25">
        <f t="shared" si="61"/>
        <v>80</v>
      </c>
      <c r="B84" s="33" t="s">
        <v>182</v>
      </c>
      <c r="C84" s="34" t="s">
        <v>183</v>
      </c>
      <c r="D84" s="32">
        <v>4063.8</v>
      </c>
      <c r="E84" s="11">
        <f t="shared" si="43"/>
        <v>0.004</v>
      </c>
      <c r="F84" s="28">
        <f t="shared" si="44"/>
        <v>127370</v>
      </c>
      <c r="G84" s="8">
        <f t="shared" si="45"/>
        <v>127370</v>
      </c>
      <c r="H84" s="11">
        <f t="shared" si="46"/>
        <v>60827</v>
      </c>
      <c r="I84" s="11">
        <f t="shared" si="47"/>
        <v>12287</v>
      </c>
      <c r="J84" s="11">
        <f t="shared" si="48"/>
        <v>609</v>
      </c>
      <c r="K84" s="11">
        <f t="shared" si="49"/>
        <v>1165</v>
      </c>
      <c r="L84" s="11">
        <f t="shared" si="50"/>
        <v>1137</v>
      </c>
      <c r="M84" s="11">
        <f t="shared" si="51"/>
        <v>1044</v>
      </c>
      <c r="N84" s="11">
        <f t="shared" si="52"/>
        <v>440</v>
      </c>
      <c r="O84" s="11">
        <f t="shared" si="53"/>
        <v>963</v>
      </c>
      <c r="P84" s="11">
        <f t="shared" si="54"/>
        <v>437</v>
      </c>
      <c r="Q84" s="11">
        <f t="shared" si="55"/>
        <v>96</v>
      </c>
      <c r="R84" s="11">
        <f t="shared" si="56"/>
        <v>1757</v>
      </c>
      <c r="S84" s="11">
        <f t="shared" si="57"/>
        <v>41906</v>
      </c>
      <c r="T84" s="11">
        <f t="shared" si="58"/>
        <v>58</v>
      </c>
      <c r="U84" s="11">
        <f t="shared" si="59"/>
        <v>571</v>
      </c>
      <c r="V84" s="11">
        <f t="shared" si="60"/>
        <v>590</v>
      </c>
      <c r="W84" s="11">
        <f t="shared" si="36"/>
        <v>408</v>
      </c>
      <c r="X84" s="11">
        <f t="shared" si="37"/>
        <v>0</v>
      </c>
      <c r="Y84" s="11">
        <f t="shared" si="38"/>
        <v>788</v>
      </c>
      <c r="Z84" s="11">
        <f t="shared" si="39"/>
        <v>484</v>
      </c>
      <c r="AA84" s="11">
        <f t="shared" si="40"/>
        <v>552</v>
      </c>
      <c r="AB84" s="11">
        <f t="shared" si="41"/>
        <v>180</v>
      </c>
      <c r="AC84" s="11">
        <f t="shared" si="42"/>
        <v>1071</v>
      </c>
    </row>
    <row r="85" spans="1:29" ht="12.75">
      <c r="A85" s="25">
        <f t="shared" si="61"/>
        <v>81</v>
      </c>
      <c r="B85" s="33" t="s">
        <v>184</v>
      </c>
      <c r="C85" s="34" t="s">
        <v>185</v>
      </c>
      <c r="D85" s="32">
        <v>7874.89</v>
      </c>
      <c r="E85" s="11">
        <f t="shared" si="43"/>
        <v>0.008</v>
      </c>
      <c r="F85" s="28">
        <f t="shared" si="44"/>
        <v>254741</v>
      </c>
      <c r="G85" s="8">
        <f t="shared" si="45"/>
        <v>254742</v>
      </c>
      <c r="H85" s="11">
        <f t="shared" si="46"/>
        <v>121655</v>
      </c>
      <c r="I85" s="11">
        <f t="shared" si="47"/>
        <v>24574</v>
      </c>
      <c r="J85" s="11">
        <f t="shared" si="48"/>
        <v>1218</v>
      </c>
      <c r="K85" s="11">
        <f t="shared" si="49"/>
        <v>2330</v>
      </c>
      <c r="L85" s="11">
        <f t="shared" si="50"/>
        <v>2274</v>
      </c>
      <c r="M85" s="11">
        <f t="shared" si="51"/>
        <v>2088</v>
      </c>
      <c r="N85" s="11">
        <f t="shared" si="52"/>
        <v>880</v>
      </c>
      <c r="O85" s="11">
        <f t="shared" si="53"/>
        <v>1926</v>
      </c>
      <c r="P85" s="11">
        <f t="shared" si="54"/>
        <v>874</v>
      </c>
      <c r="Q85" s="11">
        <f t="shared" si="55"/>
        <v>192</v>
      </c>
      <c r="R85" s="11">
        <f t="shared" si="56"/>
        <v>3514</v>
      </c>
      <c r="S85" s="11">
        <f t="shared" si="57"/>
        <v>83812</v>
      </c>
      <c r="T85" s="11">
        <f t="shared" si="58"/>
        <v>115</v>
      </c>
      <c r="U85" s="11">
        <f t="shared" si="59"/>
        <v>1142</v>
      </c>
      <c r="V85" s="11">
        <f t="shared" si="60"/>
        <v>1181</v>
      </c>
      <c r="W85" s="11">
        <f t="shared" si="36"/>
        <v>816</v>
      </c>
      <c r="X85" s="11">
        <f t="shared" si="37"/>
        <v>0</v>
      </c>
      <c r="Y85" s="11">
        <f t="shared" si="38"/>
        <v>1577</v>
      </c>
      <c r="Z85" s="11">
        <f t="shared" si="39"/>
        <v>968</v>
      </c>
      <c r="AA85" s="11">
        <f t="shared" si="40"/>
        <v>1104</v>
      </c>
      <c r="AB85" s="11">
        <f t="shared" si="41"/>
        <v>360</v>
      </c>
      <c r="AC85" s="11">
        <f t="shared" si="42"/>
        <v>2142</v>
      </c>
    </row>
    <row r="86" spans="1:29" ht="16.5" customHeight="1">
      <c r="A86" s="25">
        <f t="shared" si="61"/>
        <v>82</v>
      </c>
      <c r="B86" s="33" t="s">
        <v>186</v>
      </c>
      <c r="C86" s="34" t="s">
        <v>187</v>
      </c>
      <c r="D86" s="32">
        <v>14249.7</v>
      </c>
      <c r="E86" s="11">
        <f t="shared" si="43"/>
        <v>0.014</v>
      </c>
      <c r="F86" s="28">
        <f t="shared" si="44"/>
        <v>445796</v>
      </c>
      <c r="G86" s="8">
        <f t="shared" si="45"/>
        <v>445795</v>
      </c>
      <c r="H86" s="11">
        <f t="shared" si="46"/>
        <v>212895</v>
      </c>
      <c r="I86" s="11">
        <f t="shared" si="47"/>
        <v>43005</v>
      </c>
      <c r="J86" s="11">
        <f t="shared" si="48"/>
        <v>2132</v>
      </c>
      <c r="K86" s="11">
        <f t="shared" si="49"/>
        <v>4077</v>
      </c>
      <c r="L86" s="11">
        <f t="shared" si="50"/>
        <v>3979</v>
      </c>
      <c r="M86" s="11">
        <f t="shared" si="51"/>
        <v>3654</v>
      </c>
      <c r="N86" s="11">
        <f t="shared" si="52"/>
        <v>1540</v>
      </c>
      <c r="O86" s="11">
        <f t="shared" si="53"/>
        <v>3371</v>
      </c>
      <c r="P86" s="11">
        <f t="shared" si="54"/>
        <v>1529</v>
      </c>
      <c r="Q86" s="11">
        <f t="shared" si="55"/>
        <v>336</v>
      </c>
      <c r="R86" s="11">
        <f t="shared" si="56"/>
        <v>6149</v>
      </c>
      <c r="S86" s="11">
        <f t="shared" si="57"/>
        <v>146670</v>
      </c>
      <c r="T86" s="11">
        <f t="shared" si="58"/>
        <v>202</v>
      </c>
      <c r="U86" s="11">
        <f t="shared" si="59"/>
        <v>1999</v>
      </c>
      <c r="V86" s="11">
        <f t="shared" si="60"/>
        <v>2066</v>
      </c>
      <c r="W86" s="11">
        <f t="shared" si="36"/>
        <v>1428</v>
      </c>
      <c r="X86" s="11">
        <f t="shared" si="37"/>
        <v>0</v>
      </c>
      <c r="Y86" s="11">
        <f t="shared" si="38"/>
        <v>2760</v>
      </c>
      <c r="Z86" s="11">
        <f t="shared" si="39"/>
        <v>1693</v>
      </c>
      <c r="AA86" s="11">
        <f t="shared" si="40"/>
        <v>1932</v>
      </c>
      <c r="AB86" s="11">
        <f t="shared" si="41"/>
        <v>630</v>
      </c>
      <c r="AC86" s="11">
        <f t="shared" si="42"/>
        <v>3748</v>
      </c>
    </row>
    <row r="87" spans="1:29" ht="12.75">
      <c r="A87" s="25">
        <f t="shared" si="61"/>
        <v>83</v>
      </c>
      <c r="B87" s="33" t="s">
        <v>188</v>
      </c>
      <c r="C87" s="34" t="s">
        <v>189</v>
      </c>
      <c r="D87" s="32">
        <v>12884.5</v>
      </c>
      <c r="E87" s="11">
        <f t="shared" si="43"/>
        <v>0.012</v>
      </c>
      <c r="F87" s="28">
        <f t="shared" si="44"/>
        <v>382111</v>
      </c>
      <c r="G87" s="8">
        <f t="shared" si="45"/>
        <v>382111</v>
      </c>
      <c r="H87" s="11">
        <f t="shared" si="46"/>
        <v>182482</v>
      </c>
      <c r="I87" s="11">
        <f t="shared" si="47"/>
        <v>36861</v>
      </c>
      <c r="J87" s="11">
        <f t="shared" si="48"/>
        <v>1827</v>
      </c>
      <c r="K87" s="11">
        <f t="shared" si="49"/>
        <v>3495</v>
      </c>
      <c r="L87" s="11">
        <f t="shared" si="50"/>
        <v>3411</v>
      </c>
      <c r="M87" s="11">
        <f t="shared" si="51"/>
        <v>3132</v>
      </c>
      <c r="N87" s="11">
        <f t="shared" si="52"/>
        <v>1320</v>
      </c>
      <c r="O87" s="11">
        <f t="shared" si="53"/>
        <v>2890</v>
      </c>
      <c r="P87" s="11">
        <f t="shared" si="54"/>
        <v>1310</v>
      </c>
      <c r="Q87" s="11">
        <f t="shared" si="55"/>
        <v>288</v>
      </c>
      <c r="R87" s="11">
        <f t="shared" si="56"/>
        <v>5270</v>
      </c>
      <c r="S87" s="11">
        <f t="shared" si="57"/>
        <v>125717</v>
      </c>
      <c r="T87" s="11">
        <f t="shared" si="58"/>
        <v>173</v>
      </c>
      <c r="U87" s="11">
        <f t="shared" si="59"/>
        <v>1714</v>
      </c>
      <c r="V87" s="11">
        <f t="shared" si="60"/>
        <v>1771</v>
      </c>
      <c r="W87" s="11">
        <f t="shared" si="36"/>
        <v>1224</v>
      </c>
      <c r="X87" s="11">
        <f t="shared" si="37"/>
        <v>0</v>
      </c>
      <c r="Y87" s="11">
        <f t="shared" si="38"/>
        <v>2365</v>
      </c>
      <c r="Z87" s="11">
        <f t="shared" si="39"/>
        <v>1452</v>
      </c>
      <c r="AA87" s="11">
        <f t="shared" si="40"/>
        <v>1656</v>
      </c>
      <c r="AB87" s="11">
        <f t="shared" si="41"/>
        <v>540</v>
      </c>
      <c r="AC87" s="11">
        <f t="shared" si="42"/>
        <v>3213</v>
      </c>
    </row>
    <row r="88" spans="1:29" ht="12.75">
      <c r="A88" s="25">
        <f t="shared" si="61"/>
        <v>84</v>
      </c>
      <c r="B88" s="33" t="s">
        <v>190</v>
      </c>
      <c r="C88" s="34" t="s">
        <v>191</v>
      </c>
      <c r="D88" s="32">
        <v>12906.7</v>
      </c>
      <c r="E88" s="11">
        <f t="shared" si="43"/>
        <v>0.013</v>
      </c>
      <c r="F88" s="28">
        <f t="shared" si="44"/>
        <v>413953</v>
      </c>
      <c r="G88" s="8">
        <f t="shared" si="45"/>
        <v>413952</v>
      </c>
      <c r="H88" s="11">
        <f t="shared" si="46"/>
        <v>197688</v>
      </c>
      <c r="I88" s="11">
        <f t="shared" si="47"/>
        <v>39933</v>
      </c>
      <c r="J88" s="11">
        <f t="shared" si="48"/>
        <v>1980</v>
      </c>
      <c r="K88" s="11">
        <f t="shared" si="49"/>
        <v>3786</v>
      </c>
      <c r="L88" s="11">
        <f t="shared" si="50"/>
        <v>3695</v>
      </c>
      <c r="M88" s="11">
        <f t="shared" si="51"/>
        <v>3393</v>
      </c>
      <c r="N88" s="11">
        <f t="shared" si="52"/>
        <v>1430</v>
      </c>
      <c r="O88" s="11">
        <f t="shared" si="53"/>
        <v>3131</v>
      </c>
      <c r="P88" s="11">
        <f t="shared" si="54"/>
        <v>1420</v>
      </c>
      <c r="Q88" s="11">
        <f t="shared" si="55"/>
        <v>312</v>
      </c>
      <c r="R88" s="11">
        <f t="shared" si="56"/>
        <v>5710</v>
      </c>
      <c r="S88" s="11">
        <f t="shared" si="57"/>
        <v>136193</v>
      </c>
      <c r="T88" s="11">
        <f t="shared" si="58"/>
        <v>187</v>
      </c>
      <c r="U88" s="11">
        <f t="shared" si="59"/>
        <v>1856</v>
      </c>
      <c r="V88" s="11">
        <f t="shared" si="60"/>
        <v>1919</v>
      </c>
      <c r="W88" s="11">
        <f t="shared" si="36"/>
        <v>1326</v>
      </c>
      <c r="X88" s="11">
        <f t="shared" si="37"/>
        <v>0</v>
      </c>
      <c r="Y88" s="11">
        <f t="shared" si="38"/>
        <v>2562</v>
      </c>
      <c r="Z88" s="11">
        <f t="shared" si="39"/>
        <v>1572</v>
      </c>
      <c r="AA88" s="11">
        <f t="shared" si="40"/>
        <v>1794</v>
      </c>
      <c r="AB88" s="11">
        <f t="shared" si="41"/>
        <v>585</v>
      </c>
      <c r="AC88" s="11">
        <f t="shared" si="42"/>
        <v>3480</v>
      </c>
    </row>
    <row r="89" spans="1:29" ht="12.75">
      <c r="A89" s="25">
        <f t="shared" si="61"/>
        <v>85</v>
      </c>
      <c r="B89" s="33" t="s">
        <v>192</v>
      </c>
      <c r="C89" s="34" t="s">
        <v>193</v>
      </c>
      <c r="D89" s="32">
        <v>24529.95</v>
      </c>
      <c r="E89" s="11">
        <f t="shared" si="43"/>
        <v>0.024</v>
      </c>
      <c r="F89" s="28">
        <f t="shared" si="44"/>
        <v>764222</v>
      </c>
      <c r="G89" s="8">
        <f t="shared" si="45"/>
        <v>764222</v>
      </c>
      <c r="H89" s="11">
        <f t="shared" si="46"/>
        <v>364963</v>
      </c>
      <c r="I89" s="11">
        <f t="shared" si="47"/>
        <v>73723</v>
      </c>
      <c r="J89" s="11">
        <f t="shared" si="48"/>
        <v>3655</v>
      </c>
      <c r="K89" s="11">
        <f t="shared" si="49"/>
        <v>6990</v>
      </c>
      <c r="L89" s="11">
        <f t="shared" si="50"/>
        <v>6821</v>
      </c>
      <c r="M89" s="11">
        <f t="shared" si="51"/>
        <v>6264</v>
      </c>
      <c r="N89" s="11">
        <f t="shared" si="52"/>
        <v>2641</v>
      </c>
      <c r="O89" s="11">
        <f t="shared" si="53"/>
        <v>5779</v>
      </c>
      <c r="P89" s="11">
        <f t="shared" si="54"/>
        <v>2621</v>
      </c>
      <c r="Q89" s="11">
        <f t="shared" si="55"/>
        <v>576</v>
      </c>
      <c r="R89" s="11">
        <f t="shared" si="56"/>
        <v>10541</v>
      </c>
      <c r="S89" s="11">
        <f t="shared" si="57"/>
        <v>251434</v>
      </c>
      <c r="T89" s="11">
        <f t="shared" si="58"/>
        <v>346</v>
      </c>
      <c r="U89" s="11">
        <f t="shared" si="59"/>
        <v>3427</v>
      </c>
      <c r="V89" s="11">
        <f t="shared" si="60"/>
        <v>3542</v>
      </c>
      <c r="W89" s="11">
        <f t="shared" si="36"/>
        <v>2448</v>
      </c>
      <c r="X89" s="11">
        <f t="shared" si="37"/>
        <v>0</v>
      </c>
      <c r="Y89" s="11">
        <f t="shared" si="38"/>
        <v>4731</v>
      </c>
      <c r="Z89" s="11">
        <f t="shared" si="39"/>
        <v>2903</v>
      </c>
      <c r="AA89" s="11">
        <f t="shared" si="40"/>
        <v>3312</v>
      </c>
      <c r="AB89" s="11">
        <f t="shared" si="41"/>
        <v>1080</v>
      </c>
      <c r="AC89" s="11">
        <f t="shared" si="42"/>
        <v>6425</v>
      </c>
    </row>
    <row r="90" spans="1:29" ht="12.75">
      <c r="A90" s="25">
        <f t="shared" si="61"/>
        <v>86</v>
      </c>
      <c r="B90" s="33" t="s">
        <v>194</v>
      </c>
      <c r="C90" s="34" t="s">
        <v>195</v>
      </c>
      <c r="D90" s="32">
        <v>13446.9</v>
      </c>
      <c r="E90" s="11">
        <f t="shared" si="43"/>
        <v>0.013</v>
      </c>
      <c r="F90" s="28">
        <f t="shared" si="44"/>
        <v>413953</v>
      </c>
      <c r="G90" s="8">
        <f t="shared" si="45"/>
        <v>413952</v>
      </c>
      <c r="H90" s="11">
        <f t="shared" si="46"/>
        <v>197688</v>
      </c>
      <c r="I90" s="11">
        <f t="shared" si="47"/>
        <v>39933</v>
      </c>
      <c r="J90" s="11">
        <f t="shared" si="48"/>
        <v>1980</v>
      </c>
      <c r="K90" s="11">
        <f t="shared" si="49"/>
        <v>3786</v>
      </c>
      <c r="L90" s="11">
        <f t="shared" si="50"/>
        <v>3695</v>
      </c>
      <c r="M90" s="11">
        <f t="shared" si="51"/>
        <v>3393</v>
      </c>
      <c r="N90" s="11">
        <f t="shared" si="52"/>
        <v>1430</v>
      </c>
      <c r="O90" s="11">
        <f t="shared" si="53"/>
        <v>3131</v>
      </c>
      <c r="P90" s="11">
        <f t="shared" si="54"/>
        <v>1420</v>
      </c>
      <c r="Q90" s="11">
        <f t="shared" si="55"/>
        <v>312</v>
      </c>
      <c r="R90" s="11">
        <f t="shared" si="56"/>
        <v>5710</v>
      </c>
      <c r="S90" s="11">
        <f t="shared" si="57"/>
        <v>136193</v>
      </c>
      <c r="T90" s="11">
        <f t="shared" si="58"/>
        <v>187</v>
      </c>
      <c r="U90" s="11">
        <f t="shared" si="59"/>
        <v>1856</v>
      </c>
      <c r="V90" s="11">
        <f t="shared" si="60"/>
        <v>1919</v>
      </c>
      <c r="W90" s="11">
        <f t="shared" si="36"/>
        <v>1326</v>
      </c>
      <c r="X90" s="11">
        <f t="shared" si="37"/>
        <v>0</v>
      </c>
      <c r="Y90" s="11">
        <f t="shared" si="38"/>
        <v>2562</v>
      </c>
      <c r="Z90" s="11">
        <f t="shared" si="39"/>
        <v>1572</v>
      </c>
      <c r="AA90" s="11">
        <f t="shared" si="40"/>
        <v>1794</v>
      </c>
      <c r="AB90" s="11">
        <f t="shared" si="41"/>
        <v>585</v>
      </c>
      <c r="AC90" s="11">
        <f t="shared" si="42"/>
        <v>3480</v>
      </c>
    </row>
    <row r="91" spans="1:29" ht="12.75">
      <c r="A91" s="25">
        <f t="shared" si="61"/>
        <v>87</v>
      </c>
      <c r="B91" s="33" t="s">
        <v>196</v>
      </c>
      <c r="C91" s="34" t="s">
        <v>197</v>
      </c>
      <c r="D91" s="32">
        <v>9385.22</v>
      </c>
      <c r="E91" s="11">
        <f t="shared" si="43"/>
        <v>0.009</v>
      </c>
      <c r="F91" s="28">
        <f t="shared" si="44"/>
        <v>286583</v>
      </c>
      <c r="G91" s="8">
        <f t="shared" si="45"/>
        <v>286584</v>
      </c>
      <c r="H91" s="11">
        <f t="shared" si="46"/>
        <v>136861</v>
      </c>
      <c r="I91" s="11">
        <f t="shared" si="47"/>
        <v>27646</v>
      </c>
      <c r="J91" s="11">
        <f t="shared" si="48"/>
        <v>1371</v>
      </c>
      <c r="K91" s="11">
        <f t="shared" si="49"/>
        <v>2621</v>
      </c>
      <c r="L91" s="11">
        <f t="shared" si="50"/>
        <v>2558</v>
      </c>
      <c r="M91" s="11">
        <f t="shared" si="51"/>
        <v>2349</v>
      </c>
      <c r="N91" s="11">
        <f t="shared" si="52"/>
        <v>990</v>
      </c>
      <c r="O91" s="11">
        <f t="shared" si="53"/>
        <v>2167</v>
      </c>
      <c r="P91" s="11">
        <f t="shared" si="54"/>
        <v>983</v>
      </c>
      <c r="Q91" s="11">
        <f t="shared" si="55"/>
        <v>216</v>
      </c>
      <c r="R91" s="11">
        <f t="shared" si="56"/>
        <v>3953</v>
      </c>
      <c r="S91" s="11">
        <f t="shared" si="57"/>
        <v>94288</v>
      </c>
      <c r="T91" s="11">
        <f t="shared" si="58"/>
        <v>130</v>
      </c>
      <c r="U91" s="11">
        <f t="shared" si="59"/>
        <v>1285</v>
      </c>
      <c r="V91" s="11">
        <f t="shared" si="60"/>
        <v>1328</v>
      </c>
      <c r="W91" s="11">
        <f t="shared" si="36"/>
        <v>918</v>
      </c>
      <c r="X91" s="11">
        <f t="shared" si="37"/>
        <v>0</v>
      </c>
      <c r="Y91" s="11">
        <f t="shared" si="38"/>
        <v>1774</v>
      </c>
      <c r="Z91" s="11">
        <f t="shared" si="39"/>
        <v>1089</v>
      </c>
      <c r="AA91" s="11">
        <f t="shared" si="40"/>
        <v>1242</v>
      </c>
      <c r="AB91" s="11">
        <f t="shared" si="41"/>
        <v>405</v>
      </c>
      <c r="AC91" s="11">
        <f t="shared" si="42"/>
        <v>2410</v>
      </c>
    </row>
    <row r="92" spans="1:29" ht="12.75">
      <c r="A92" s="25">
        <f t="shared" si="61"/>
        <v>88</v>
      </c>
      <c r="B92" s="33" t="s">
        <v>198</v>
      </c>
      <c r="C92" s="34" t="s">
        <v>199</v>
      </c>
      <c r="D92" s="32">
        <v>24548.63</v>
      </c>
      <c r="E92" s="11">
        <f>ROUND((D92/$D$94),3)</f>
        <v>0.024</v>
      </c>
      <c r="F92" s="28">
        <f t="shared" si="44"/>
        <v>764222</v>
      </c>
      <c r="G92" s="8">
        <f t="shared" si="45"/>
        <v>764222</v>
      </c>
      <c r="H92" s="11">
        <f t="shared" si="46"/>
        <v>364963</v>
      </c>
      <c r="I92" s="11">
        <f t="shared" si="47"/>
        <v>73723</v>
      </c>
      <c r="J92" s="11">
        <f t="shared" si="48"/>
        <v>3655</v>
      </c>
      <c r="K92" s="11">
        <f t="shared" si="49"/>
        <v>6990</v>
      </c>
      <c r="L92" s="11">
        <f t="shared" si="50"/>
        <v>6821</v>
      </c>
      <c r="M92" s="11">
        <f t="shared" si="51"/>
        <v>6264</v>
      </c>
      <c r="N92" s="11">
        <f t="shared" si="52"/>
        <v>2641</v>
      </c>
      <c r="O92" s="11">
        <f t="shared" si="53"/>
        <v>5779</v>
      </c>
      <c r="P92" s="11">
        <f t="shared" si="54"/>
        <v>2621</v>
      </c>
      <c r="Q92" s="11">
        <f t="shared" si="55"/>
        <v>576</v>
      </c>
      <c r="R92" s="11">
        <f t="shared" si="56"/>
        <v>10541</v>
      </c>
      <c r="S92" s="11">
        <f t="shared" si="57"/>
        <v>251434</v>
      </c>
      <c r="T92" s="11">
        <f t="shared" si="58"/>
        <v>346</v>
      </c>
      <c r="U92" s="11">
        <f t="shared" si="59"/>
        <v>3427</v>
      </c>
      <c r="V92" s="11">
        <f t="shared" si="60"/>
        <v>3542</v>
      </c>
      <c r="W92" s="11">
        <f t="shared" si="36"/>
        <v>2448</v>
      </c>
      <c r="X92" s="11">
        <f t="shared" si="37"/>
        <v>0</v>
      </c>
      <c r="Y92" s="11">
        <f t="shared" si="38"/>
        <v>4731</v>
      </c>
      <c r="Z92" s="11">
        <f t="shared" si="39"/>
        <v>2903</v>
      </c>
      <c r="AA92" s="11">
        <f t="shared" si="40"/>
        <v>3312</v>
      </c>
      <c r="AB92" s="11">
        <f t="shared" si="41"/>
        <v>1080</v>
      </c>
      <c r="AC92" s="11">
        <f t="shared" si="42"/>
        <v>6425</v>
      </c>
    </row>
    <row r="93" spans="1:29" ht="12.75">
      <c r="A93" s="25">
        <f t="shared" si="61"/>
        <v>89</v>
      </c>
      <c r="B93" s="33" t="s">
        <v>200</v>
      </c>
      <c r="C93" s="34" t="s">
        <v>201</v>
      </c>
      <c r="D93" s="32">
        <v>12746.92</v>
      </c>
      <c r="E93" s="11">
        <f>ROUND((D93/$D$94),3)</f>
        <v>0.012</v>
      </c>
      <c r="F93" s="28">
        <f t="shared" si="44"/>
        <v>382111</v>
      </c>
      <c r="G93" s="8">
        <f t="shared" si="45"/>
        <v>382111</v>
      </c>
      <c r="H93" s="11">
        <f t="shared" si="46"/>
        <v>182482</v>
      </c>
      <c r="I93" s="11">
        <f t="shared" si="47"/>
        <v>36861</v>
      </c>
      <c r="J93" s="11">
        <f t="shared" si="48"/>
        <v>1827</v>
      </c>
      <c r="K93" s="11">
        <f t="shared" si="49"/>
        <v>3495</v>
      </c>
      <c r="L93" s="11">
        <f t="shared" si="50"/>
        <v>3411</v>
      </c>
      <c r="M93" s="11">
        <f t="shared" si="51"/>
        <v>3132</v>
      </c>
      <c r="N93" s="11">
        <f t="shared" si="52"/>
        <v>1320</v>
      </c>
      <c r="O93" s="11">
        <f t="shared" si="53"/>
        <v>2890</v>
      </c>
      <c r="P93" s="11">
        <f t="shared" si="54"/>
        <v>1310</v>
      </c>
      <c r="Q93" s="11">
        <f t="shared" si="55"/>
        <v>288</v>
      </c>
      <c r="R93" s="11">
        <f t="shared" si="56"/>
        <v>5270</v>
      </c>
      <c r="S93" s="11">
        <f t="shared" si="57"/>
        <v>125717</v>
      </c>
      <c r="T93" s="11">
        <f t="shared" si="58"/>
        <v>173</v>
      </c>
      <c r="U93" s="11">
        <f t="shared" si="59"/>
        <v>1714</v>
      </c>
      <c r="V93" s="11">
        <f t="shared" si="60"/>
        <v>1771</v>
      </c>
      <c r="W93" s="11">
        <f t="shared" si="36"/>
        <v>1224</v>
      </c>
      <c r="X93" s="11">
        <f t="shared" si="37"/>
        <v>0</v>
      </c>
      <c r="Y93" s="11">
        <f t="shared" si="38"/>
        <v>2365</v>
      </c>
      <c r="Z93" s="11">
        <f t="shared" si="39"/>
        <v>1452</v>
      </c>
      <c r="AA93" s="11">
        <f t="shared" si="40"/>
        <v>1656</v>
      </c>
      <c r="AB93" s="11">
        <f t="shared" si="41"/>
        <v>540</v>
      </c>
      <c r="AC93" s="11">
        <f t="shared" si="42"/>
        <v>3213</v>
      </c>
    </row>
    <row r="94" spans="1:31" s="44" customFormat="1" ht="26.25" customHeight="1">
      <c r="A94" s="54" t="s">
        <v>202</v>
      </c>
      <c r="B94" s="55"/>
      <c r="C94" s="56"/>
      <c r="D94" s="39">
        <f>SUM(D5:D93)</f>
        <v>1032508.5999999997</v>
      </c>
      <c r="E94" s="40">
        <f>SUM(E5:E93)</f>
        <v>1.0000000000000007</v>
      </c>
      <c r="F94" s="41">
        <f>(2653547+2653547)*A3</f>
        <v>31842564</v>
      </c>
      <c r="G94" s="42">
        <f>SUM(G5:G93)</f>
        <v>31842564</v>
      </c>
      <c r="H94" s="42">
        <f aca="true" t="shared" si="62" ref="H94:AC94">SUM(H5:H93)</f>
        <v>15206789</v>
      </c>
      <c r="I94" s="42">
        <f t="shared" si="62"/>
        <v>3071769</v>
      </c>
      <c r="J94" s="42">
        <f t="shared" si="62"/>
        <v>152277</v>
      </c>
      <c r="K94" s="42">
        <f t="shared" si="62"/>
        <v>291235</v>
      </c>
      <c r="L94" s="42">
        <f t="shared" si="62"/>
        <v>284222</v>
      </c>
      <c r="M94" s="42">
        <f t="shared" si="62"/>
        <v>261000</v>
      </c>
      <c r="N94" s="42">
        <f t="shared" si="62"/>
        <v>110021</v>
      </c>
      <c r="O94" s="42">
        <f t="shared" si="62"/>
        <v>240799</v>
      </c>
      <c r="P94" s="42">
        <f t="shared" si="62"/>
        <v>109205</v>
      </c>
      <c r="Q94" s="42">
        <f t="shared" si="62"/>
        <v>24000</v>
      </c>
      <c r="R94" s="42">
        <f t="shared" si="62"/>
        <v>439205</v>
      </c>
      <c r="S94" s="42">
        <f t="shared" si="62"/>
        <v>10476432</v>
      </c>
      <c r="T94" s="42">
        <f t="shared" si="62"/>
        <v>14408</v>
      </c>
      <c r="U94" s="42">
        <f t="shared" si="62"/>
        <v>142795</v>
      </c>
      <c r="V94" s="42">
        <f t="shared" si="62"/>
        <v>147592</v>
      </c>
      <c r="W94" s="42">
        <f t="shared" si="62"/>
        <v>102000</v>
      </c>
      <c r="X94" s="42">
        <f t="shared" si="62"/>
        <v>0</v>
      </c>
      <c r="Y94" s="42">
        <f t="shared" si="62"/>
        <v>197114</v>
      </c>
      <c r="Z94" s="42">
        <f t="shared" si="62"/>
        <v>120971</v>
      </c>
      <c r="AA94" s="42">
        <f t="shared" si="62"/>
        <v>138000</v>
      </c>
      <c r="AB94" s="42">
        <f t="shared" si="62"/>
        <v>45000</v>
      </c>
      <c r="AC94" s="43">
        <f t="shared" si="62"/>
        <v>267730</v>
      </c>
      <c r="AE94" s="4"/>
    </row>
    <row r="95" spans="1:7" ht="12" hidden="1">
      <c r="A95" s="45"/>
      <c r="B95" s="46"/>
      <c r="C95" s="45"/>
      <c r="D95" s="45"/>
      <c r="F95" s="47">
        <f>SUM(F5:F93)</f>
        <v>31842569</v>
      </c>
      <c r="G95" s="47">
        <f>SUM(H94:AC94)</f>
        <v>31842564</v>
      </c>
    </row>
    <row r="96" spans="1:7" ht="12" hidden="1">
      <c r="A96" s="45"/>
      <c r="B96" s="46"/>
      <c r="C96" s="45"/>
      <c r="D96" s="45"/>
      <c r="F96" s="48">
        <f>F95-F94</f>
        <v>5</v>
      </c>
      <c r="G96" s="47">
        <f>G95-F94</f>
        <v>0</v>
      </c>
    </row>
    <row r="97" spans="1:29" ht="12">
      <c r="A97" s="45"/>
      <c r="B97" s="46"/>
      <c r="C97" s="45"/>
      <c r="D97" s="45"/>
      <c r="F97" s="48"/>
      <c r="G97" s="47">
        <f>G94-F94</f>
        <v>0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</row>
    <row r="98" spans="1:7" ht="12">
      <c r="A98" s="45"/>
      <c r="B98" s="46"/>
      <c r="C98" s="45"/>
      <c r="D98" s="45"/>
      <c r="F98" s="48"/>
      <c r="G98" s="47"/>
    </row>
    <row r="99" spans="1:7" ht="12">
      <c r="A99" s="45"/>
      <c r="B99" s="46"/>
      <c r="C99" s="45"/>
      <c r="D99" s="45"/>
      <c r="F99" s="48"/>
      <c r="G99" s="47"/>
    </row>
    <row r="100" spans="1:4" ht="12">
      <c r="A100" s="45"/>
      <c r="B100" s="49" t="s">
        <v>203</v>
      </c>
      <c r="C100" s="45"/>
      <c r="D100" s="45"/>
    </row>
    <row r="101" spans="1:4" ht="12">
      <c r="A101" s="45"/>
      <c r="B101" s="46" t="s">
        <v>204</v>
      </c>
      <c r="C101" s="45"/>
      <c r="D101" s="45"/>
    </row>
    <row r="102" spans="1:4" ht="12">
      <c r="A102" s="45"/>
      <c r="B102" s="46"/>
      <c r="C102" s="45"/>
      <c r="D102" s="45"/>
    </row>
  </sheetData>
  <sheetProtection/>
  <mergeCells count="2">
    <mergeCell ref="B4:C4"/>
    <mergeCell ref="A94:C94"/>
  </mergeCells>
  <printOptions/>
  <pageMargins left="0.1968503937007874" right="0.1968503937007874" top="0.44" bottom="0.15748031496062992" header="0.4724409448818898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saifullina</dc:creator>
  <cp:keywords/>
  <dc:description/>
  <cp:lastModifiedBy>saifullina</cp:lastModifiedBy>
  <cp:lastPrinted>2015-01-19T06:34:53Z</cp:lastPrinted>
  <dcterms:created xsi:type="dcterms:W3CDTF">2012-11-13T13:00:46Z</dcterms:created>
  <dcterms:modified xsi:type="dcterms:W3CDTF">2015-01-19T06:41:20Z</dcterms:modified>
  <cp:category/>
  <cp:version/>
  <cp:contentType/>
  <cp:contentStatus/>
</cp:coreProperties>
</file>