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2"/>
  </bookViews>
  <sheets>
    <sheet name="лест клетки" sheetId="1" r:id="rId1"/>
    <sheet name="территория" sheetId="2" r:id="rId2"/>
    <sheet name="мусоропровод" sheetId="3" r:id="rId3"/>
    <sheet name="Лист3" sheetId="4" r:id="rId4"/>
    <sheet name="Лист1" sheetId="5" r:id="rId5"/>
    <sheet name="по годам" sheetId="6" r:id="rId6"/>
  </sheets>
  <definedNames>
    <definedName name="_xlnm.Print_Titles" localSheetId="0">'лест клетки'!$2:$4</definedName>
    <definedName name="_xlnm.Print_Titles" localSheetId="2">'мусоропровод'!$3:$4</definedName>
    <definedName name="_xlnm.Print_Titles" localSheetId="1">'территория'!$3:$4</definedName>
  </definedNames>
  <calcPr fullCalcOnLoad="1"/>
</workbook>
</file>

<file path=xl/sharedStrings.xml><?xml version="1.0" encoding="utf-8"?>
<sst xmlns="http://schemas.openxmlformats.org/spreadsheetml/2006/main" count="1001" uniqueCount="346">
  <si>
    <t>январь</t>
  </si>
  <si>
    <t>февраль</t>
  </si>
  <si>
    <t>март</t>
  </si>
  <si>
    <t>апрель</t>
  </si>
  <si>
    <t>май</t>
  </si>
  <si>
    <t>июнь</t>
  </si>
  <si>
    <t>17/01</t>
  </si>
  <si>
    <t>Пр.Х.Туфана 22/9</t>
  </si>
  <si>
    <t>17/03</t>
  </si>
  <si>
    <t>Пр.Х.Туфана 18/51</t>
  </si>
  <si>
    <t>17/05</t>
  </si>
  <si>
    <t>Пр.Мира 55</t>
  </si>
  <si>
    <t>17/06</t>
  </si>
  <si>
    <t>Бул.Солнечный 1</t>
  </si>
  <si>
    <t>17/07</t>
  </si>
  <si>
    <t>Бул.Солнечный 5</t>
  </si>
  <si>
    <t>17/10</t>
  </si>
  <si>
    <t>Бул.Школьный 3</t>
  </si>
  <si>
    <t>17/11</t>
  </si>
  <si>
    <t>Бул.Солнечный 6</t>
  </si>
  <si>
    <t>17/12</t>
  </si>
  <si>
    <t>Бул.Солнечный 4</t>
  </si>
  <si>
    <t>17/13</t>
  </si>
  <si>
    <t>Пр.Мира 57</t>
  </si>
  <si>
    <t>17/15</t>
  </si>
  <si>
    <t>Пр.Мира 61</t>
  </si>
  <si>
    <t>17/16</t>
  </si>
  <si>
    <t>Бул.Школьный 1</t>
  </si>
  <si>
    <t>18/01</t>
  </si>
  <si>
    <t>Бул.Главмосстр.3</t>
  </si>
  <si>
    <t>18/02</t>
  </si>
  <si>
    <t>Бул.Школьный 6</t>
  </si>
  <si>
    <t>18/03</t>
  </si>
  <si>
    <t>Бул.Школьный 4</t>
  </si>
  <si>
    <t>18/04</t>
  </si>
  <si>
    <t>Пр.Мира 63</t>
  </si>
  <si>
    <t>18/06</t>
  </si>
  <si>
    <t>Пр.Мира 67</t>
  </si>
  <si>
    <t>18/07</t>
  </si>
  <si>
    <t>Бул.Главмосстр.1</t>
  </si>
  <si>
    <t>18/11</t>
  </si>
  <si>
    <t>Бул.Главмосстр.6</t>
  </si>
  <si>
    <t>18/12</t>
  </si>
  <si>
    <t>Бул.Главмосстр.4</t>
  </si>
  <si>
    <t>18/13</t>
  </si>
  <si>
    <t>Пр.Мира 69</t>
  </si>
  <si>
    <t>18/15</t>
  </si>
  <si>
    <t>Пр.Мира 73/21</t>
  </si>
  <si>
    <t>18/16</t>
  </si>
  <si>
    <t>Пр.Вахитова 25</t>
  </si>
  <si>
    <t>11/01</t>
  </si>
  <si>
    <t>Сюембике 4</t>
  </si>
  <si>
    <t>11/03-1</t>
  </si>
  <si>
    <t>Сюембике 12</t>
  </si>
  <si>
    <t>11/06</t>
  </si>
  <si>
    <t>Беляева 25</t>
  </si>
  <si>
    <t>11/07</t>
  </si>
  <si>
    <t>Пр.Мира 23</t>
  </si>
  <si>
    <t>11/09</t>
  </si>
  <si>
    <t>Пр.Мира 37/15</t>
  </si>
  <si>
    <t>11/11</t>
  </si>
  <si>
    <t>Беляева 21</t>
  </si>
  <si>
    <t>11/12</t>
  </si>
  <si>
    <t>Беляева 17</t>
  </si>
  <si>
    <t>11/14</t>
  </si>
  <si>
    <t>Пр.Мира 25</t>
  </si>
  <si>
    <t>11/17</t>
  </si>
  <si>
    <t>Пр.Мира 35</t>
  </si>
  <si>
    <t>11/24</t>
  </si>
  <si>
    <t>Сюембике 8</t>
  </si>
  <si>
    <t>11/25</t>
  </si>
  <si>
    <t>Пр.Мира 31</t>
  </si>
  <si>
    <t>11/26</t>
  </si>
  <si>
    <t>Беляева 29</t>
  </si>
  <si>
    <t>11/27</t>
  </si>
  <si>
    <t>Беляева 31</t>
  </si>
  <si>
    <t>11/31</t>
  </si>
  <si>
    <t>Сюембике 10</t>
  </si>
  <si>
    <t>11/32</t>
  </si>
  <si>
    <t>Сюембике 10/2</t>
  </si>
  <si>
    <t>11/33</t>
  </si>
  <si>
    <t>Сюембике 6</t>
  </si>
  <si>
    <t>16/01</t>
  </si>
  <si>
    <t>Беляева 30-1</t>
  </si>
  <si>
    <t>16/02</t>
  </si>
  <si>
    <t xml:space="preserve">Беляева 30-2 </t>
  </si>
  <si>
    <t>16/03</t>
  </si>
  <si>
    <t>Пр.Мира 49</t>
  </si>
  <si>
    <t>16/08</t>
  </si>
  <si>
    <t>Пр.Мира 47</t>
  </si>
  <si>
    <t>16/09</t>
  </si>
  <si>
    <t>Пр.Мира 39</t>
  </si>
  <si>
    <t>16/10</t>
  </si>
  <si>
    <t>Беляева 16</t>
  </si>
  <si>
    <t>16/11</t>
  </si>
  <si>
    <t>Беляева 20</t>
  </si>
  <si>
    <t>16/12</t>
  </si>
  <si>
    <t>Беляева 22</t>
  </si>
  <si>
    <t>16/13</t>
  </si>
  <si>
    <t>Беляева 24</t>
  </si>
  <si>
    <t>16/14</t>
  </si>
  <si>
    <t>Пр.Мира 43</t>
  </si>
  <si>
    <t>16/15</t>
  </si>
  <si>
    <t>Беляева 30-3</t>
  </si>
  <si>
    <t>16/17</t>
  </si>
  <si>
    <t>Беляева 30-4</t>
  </si>
  <si>
    <t>16/18</t>
  </si>
  <si>
    <t xml:space="preserve">Беляева 30-5 </t>
  </si>
  <si>
    <t>20/02</t>
  </si>
  <si>
    <t>Сюембике 54</t>
  </si>
  <si>
    <t>20/04</t>
  </si>
  <si>
    <t>Сюембике 56</t>
  </si>
  <si>
    <t>20/05</t>
  </si>
  <si>
    <t>Сюембике 58/41</t>
  </si>
  <si>
    <t>20/05а</t>
  </si>
  <si>
    <t>Автозаводский 41  корп. А</t>
  </si>
  <si>
    <t>20/07</t>
  </si>
  <si>
    <t>Бул.Цветочный 1</t>
  </si>
  <si>
    <t>23/02</t>
  </si>
  <si>
    <t>Сюембике 64</t>
  </si>
  <si>
    <t>23/04</t>
  </si>
  <si>
    <t>Сюембике 66</t>
  </si>
  <si>
    <t>23/05</t>
  </si>
  <si>
    <t>Сюембике 68</t>
  </si>
  <si>
    <t>23/07-В</t>
  </si>
  <si>
    <t>бул.Цветочный -17 "В"</t>
  </si>
  <si>
    <t>23/11а</t>
  </si>
  <si>
    <t>Цветочный 9/24а</t>
  </si>
  <si>
    <t>23/11б</t>
  </si>
  <si>
    <t>Цветочный 9/24б</t>
  </si>
  <si>
    <t>23/11в</t>
  </si>
  <si>
    <t>Цветочный 9/24в</t>
  </si>
  <si>
    <t>23/11г</t>
  </si>
  <si>
    <t>Цветочный 9/24г</t>
  </si>
  <si>
    <t>23/11д</t>
  </si>
  <si>
    <t>Цветочный 9/24д</t>
  </si>
  <si>
    <t>23/12</t>
  </si>
  <si>
    <t>Автозаводский 26</t>
  </si>
  <si>
    <t>Итого по ЖЭУ-17: 15 домов</t>
  </si>
  <si>
    <t>22/15</t>
  </si>
  <si>
    <t>Ул.Татарстан 9</t>
  </si>
  <si>
    <t>24/02</t>
  </si>
  <si>
    <t>Сюембике 72</t>
  </si>
  <si>
    <t>24/03</t>
  </si>
  <si>
    <t>Сюембике 74</t>
  </si>
  <si>
    <t>24/04</t>
  </si>
  <si>
    <t>Сюембике 78</t>
  </si>
  <si>
    <t>24/06</t>
  </si>
  <si>
    <t>Ул. Татарстан 13</t>
  </si>
  <si>
    <t>24/08</t>
  </si>
  <si>
    <t>Цветочный 23</t>
  </si>
  <si>
    <t>25/06</t>
  </si>
  <si>
    <t>Пр. Яшлек 25</t>
  </si>
  <si>
    <t>25/07а</t>
  </si>
  <si>
    <t>Пр.Мира 99а</t>
  </si>
  <si>
    <t>25/07б</t>
  </si>
  <si>
    <t>Пр.Мира 99б</t>
  </si>
  <si>
    <t>25/08</t>
  </si>
  <si>
    <t>Пр. Мира 99</t>
  </si>
  <si>
    <t>25/09</t>
  </si>
  <si>
    <t>Пр. Мира 97/2</t>
  </si>
  <si>
    <t>25/11</t>
  </si>
  <si>
    <t>Ул. Татарстан 4</t>
  </si>
  <si>
    <t>25/12</t>
  </si>
  <si>
    <t xml:space="preserve">Ул. Татарстан 6 </t>
  </si>
  <si>
    <t>25/13</t>
  </si>
  <si>
    <t>Ул. Татарстан 8</t>
  </si>
  <si>
    <t>25/15</t>
  </si>
  <si>
    <t xml:space="preserve">Пр. Яшлек 33    </t>
  </si>
  <si>
    <t>25/15Н</t>
  </si>
  <si>
    <t>Пр. Яшлек 31</t>
  </si>
  <si>
    <t>25/16</t>
  </si>
  <si>
    <t>Пр. Яшлек 29</t>
  </si>
  <si>
    <t>25/18</t>
  </si>
  <si>
    <t>Пр. Яшлек 37</t>
  </si>
  <si>
    <t>25/20</t>
  </si>
  <si>
    <t>Пр. Яшлек 39</t>
  </si>
  <si>
    <t>25/21</t>
  </si>
  <si>
    <t>Ул. Татарстан 12</t>
  </si>
  <si>
    <t>25/24</t>
  </si>
  <si>
    <t>Сюембике 80</t>
  </si>
  <si>
    <t>25/26</t>
  </si>
  <si>
    <t>Сюембике 84</t>
  </si>
  <si>
    <t>25/27</t>
  </si>
  <si>
    <t>Сюембике 86/43</t>
  </si>
  <si>
    <t xml:space="preserve">Всего ООО УК «Ремжилстрой"  89 домов   </t>
  </si>
  <si>
    <t>Гульгена</t>
  </si>
  <si>
    <t>Разница</t>
  </si>
  <si>
    <t>%</t>
  </si>
  <si>
    <t>ЕСН</t>
  </si>
  <si>
    <t>Общехозяйственные расходы</t>
  </si>
  <si>
    <t>Приобретение моющих средств</t>
  </si>
  <si>
    <t>Приобретение хоз.инвентаря</t>
  </si>
  <si>
    <t>Профосмотры</t>
  </si>
  <si>
    <t>Содержание автотранспорта</t>
  </si>
  <si>
    <t>Спецодежда</t>
  </si>
  <si>
    <t>спец.мыло</t>
  </si>
  <si>
    <t>Услуги сторонних организаций</t>
  </si>
  <si>
    <t xml:space="preserve"> ФОТ</t>
  </si>
  <si>
    <t>прочие</t>
  </si>
  <si>
    <t>Сумма -всего, руб.</t>
  </si>
  <si>
    <t>сумма по дому</t>
  </si>
  <si>
    <t>Итого по ООО "Партнер": 23дома</t>
  </si>
  <si>
    <t>Кол-во мусоропроводов</t>
  </si>
  <si>
    <t xml:space="preserve"> ООО "ЖЭУ-17"</t>
  </si>
  <si>
    <t>Цена за единицу, руб.</t>
  </si>
  <si>
    <t>Исполнитель:</t>
  </si>
  <si>
    <t>Вед.экономист ПЭО Сайфуллина Р.М.</t>
  </si>
  <si>
    <t>Площадь придомовой территории, м2</t>
  </si>
  <si>
    <r>
      <t xml:space="preserve">материалы </t>
    </r>
    <r>
      <rPr>
        <sz val="8"/>
        <rFont val="Arial Cyr"/>
        <family val="0"/>
      </rPr>
      <t>(</t>
    </r>
    <r>
      <rPr>
        <i/>
        <sz val="8"/>
        <rFont val="Arial Cyr"/>
        <family val="0"/>
      </rPr>
      <t xml:space="preserve"> песок, побелка,рассада,семена, гсм для газонокосилок и снегоуборочн.машин</t>
    </r>
    <r>
      <rPr>
        <sz val="8"/>
        <rFont val="Arial Cyr"/>
        <family val="0"/>
      </rPr>
      <t>)</t>
    </r>
  </si>
  <si>
    <t>Площадь убираемой площади, м2</t>
  </si>
  <si>
    <t xml:space="preserve">Форма предоставляется </t>
  </si>
  <si>
    <r>
      <t>ежемесячно</t>
    </r>
    <r>
      <rPr>
        <sz val="10"/>
        <rFont val="Arial Cyr"/>
        <family val="0"/>
      </rPr>
      <t xml:space="preserve"> в срок до 5 числа</t>
    </r>
  </si>
  <si>
    <t>на.эл.адрес ООО УК "Ремжилстьрой:</t>
  </si>
  <si>
    <t>rgss2009@yandex.ru</t>
  </si>
  <si>
    <t xml:space="preserve"> тел.:  54-17-19, 54-97-61 </t>
  </si>
  <si>
    <t>Организация:</t>
  </si>
  <si>
    <t xml:space="preserve">Сведения для п. 1.4 Мониторинга  жилищного фонда "Ремонт дома и благоустройство территории" </t>
  </si>
  <si>
    <t>за</t>
  </si>
  <si>
    <t xml:space="preserve">Категория дома </t>
  </si>
  <si>
    <t>Объем работ по ремонту (тыс.руб.)</t>
  </si>
  <si>
    <t>Объем работ по благоустройству (тыс.руб.)</t>
  </si>
  <si>
    <t>по  домам до 25 лет</t>
  </si>
  <si>
    <t>по  домам от 26 до 50 лет</t>
  </si>
  <si>
    <t>по  домам от  51 до 75 лет</t>
  </si>
  <si>
    <t>по  домам 75 лет и более</t>
  </si>
  <si>
    <t>по  аварийным домам</t>
  </si>
  <si>
    <t>Руководитель:_________________________________         __________________</t>
  </si>
  <si>
    <t>ФИО</t>
  </si>
  <si>
    <t xml:space="preserve">                                 МП                    подпись</t>
  </si>
  <si>
    <t>ФИО(полностью), тел.</t>
  </si>
  <si>
    <t>дата исполнения</t>
  </si>
  <si>
    <t xml:space="preserve">Сведения для п. 3 Мониторинга  жилищного фонда "Показатели по ремонту, содержанию дома и благоустройству территории" </t>
  </si>
  <si>
    <t xml:space="preserve">за </t>
  </si>
  <si>
    <t>(месяц)</t>
  </si>
  <si>
    <t>№</t>
  </si>
  <si>
    <t>Адрес</t>
  </si>
  <si>
    <t>объем привлеченных средств на ремонт, модернизацию общего имущества  и благоустройство территории (тыс.руб.)</t>
  </si>
  <si>
    <t>субсидии</t>
  </si>
  <si>
    <t>кредиты</t>
  </si>
  <si>
    <t>финансирование по договорам лизинга</t>
  </si>
  <si>
    <t>финансирование по энергосервисным договорам</t>
  </si>
  <si>
    <t>целевые взносы жителей</t>
  </si>
  <si>
    <t>иные источники</t>
  </si>
  <si>
    <t>ООО "ЖЭУ-14"</t>
  </si>
  <si>
    <t>Итого по ЖЭК-14: 22дома</t>
  </si>
  <si>
    <t>ООО "ЖЭУ-16"</t>
  </si>
  <si>
    <t>Беляева 30/1</t>
  </si>
  <si>
    <t>Беляева 30/2</t>
  </si>
  <si>
    <t>Беляева 30/3</t>
  </si>
  <si>
    <t>Беляева 30/4</t>
  </si>
  <si>
    <t>Беляева 30/5</t>
  </si>
  <si>
    <t>Мира 23</t>
  </si>
  <si>
    <t>Мира 25</t>
  </si>
  <si>
    <t>Мира 31</t>
  </si>
  <si>
    <t>Мира 35</t>
  </si>
  <si>
    <t>Мира 37/15</t>
  </si>
  <si>
    <t>Мира 39</t>
  </si>
  <si>
    <t>Мира 43</t>
  </si>
  <si>
    <t>Мира 47</t>
  </si>
  <si>
    <t>Мира 49</t>
  </si>
  <si>
    <t>Сююмбике 4</t>
  </si>
  <si>
    <t>Сююмбике 6</t>
  </si>
  <si>
    <t>Сююмбике 8</t>
  </si>
  <si>
    <t>Сююмбике 10</t>
  </si>
  <si>
    <t>Сююмбике 10/2</t>
  </si>
  <si>
    <t>Сююмбике 12</t>
  </si>
  <si>
    <t>ИТОГО ЖЭУ-16:29 домов</t>
  </si>
  <si>
    <t>ООО "ЖЭУ-17"</t>
  </si>
  <si>
    <t>Автозаводский,26</t>
  </si>
  <si>
    <t>Сююмбике 54</t>
  </si>
  <si>
    <t>Сююмбике 56</t>
  </si>
  <si>
    <t>Сююмбике 58/41</t>
  </si>
  <si>
    <t>Сююмбике 64</t>
  </si>
  <si>
    <t>Сююмбике 66</t>
  </si>
  <si>
    <t>Сююмбике 68</t>
  </si>
  <si>
    <t>Цветочный 1</t>
  </si>
  <si>
    <t>23/07б</t>
  </si>
  <si>
    <t>Цветочный 17В</t>
  </si>
  <si>
    <t>Итого по ЖЭК-17: 15 домов</t>
  </si>
  <si>
    <t>ООО "ЖЭУ-18"</t>
  </si>
  <si>
    <t>Мира 97/2</t>
  </si>
  <si>
    <t>Мира 99</t>
  </si>
  <si>
    <t>Мира 99 а</t>
  </si>
  <si>
    <t>Мира 99Б</t>
  </si>
  <si>
    <t>Сююмбике 80</t>
  </si>
  <si>
    <t>Сююмбике 84</t>
  </si>
  <si>
    <t>Сююмбике 86/43</t>
  </si>
  <si>
    <t>Татарстан 4</t>
  </si>
  <si>
    <t>Татарстан 6</t>
  </si>
  <si>
    <t>Татарстан 8</t>
  </si>
  <si>
    <t>Татарстан 12</t>
  </si>
  <si>
    <t>Яшьлек 25</t>
  </si>
  <si>
    <t>Яшьлек 29</t>
  </si>
  <si>
    <t>25/15н</t>
  </si>
  <si>
    <t>Яшьлек 31</t>
  </si>
  <si>
    <t>Яшьлек 33</t>
  </si>
  <si>
    <t>Яшьлек 37</t>
  </si>
  <si>
    <t>Яшьлек 39</t>
  </si>
  <si>
    <t>25/02</t>
  </si>
  <si>
    <t>Сююмбике 72</t>
  </si>
  <si>
    <t>Сююмбике 74</t>
  </si>
  <si>
    <t>Сююмбике 78</t>
  </si>
  <si>
    <t>Татарстан 9</t>
  </si>
  <si>
    <t>Татарстан 13</t>
  </si>
  <si>
    <t>Итого по ЖЭК-18: 23дома</t>
  </si>
  <si>
    <t xml:space="preserve">Всего ООО «Ремжилстрой» :            89 домов   </t>
  </si>
  <si>
    <t>Руководитель:</t>
  </si>
  <si>
    <t>МП</t>
  </si>
  <si>
    <t>подпись</t>
  </si>
  <si>
    <t>Исполнитель:__________________________________________________________________</t>
  </si>
  <si>
    <t>I полугодие</t>
  </si>
  <si>
    <t>2012г.</t>
  </si>
  <si>
    <t>ООО УК "Ремжилстрой"</t>
  </si>
  <si>
    <t>__1 полугодие__  201_2_г.</t>
  </si>
  <si>
    <t>Исполнитель:____Сайфуллина Р.М.__________</t>
  </si>
  <si>
    <t>03.08.2012г.</t>
  </si>
  <si>
    <t>Год ввода</t>
  </si>
  <si>
    <t>возраст</t>
  </si>
  <si>
    <t>дома до 25 лет</t>
  </si>
  <si>
    <t>дома от 26 до 50 лет</t>
  </si>
  <si>
    <t>ВСЕГО</t>
  </si>
  <si>
    <t>План текущего ремонта на 1 п/г 2012 г. по ООО "ЖЭУ-18" (95,1%)</t>
  </si>
  <si>
    <t>Площадь</t>
  </si>
  <si>
    <t>Тариф</t>
  </si>
  <si>
    <t>План на 6 мес. 2012г. (95,1%)</t>
  </si>
  <si>
    <t>июль</t>
  </si>
  <si>
    <t>август</t>
  </si>
  <si>
    <t>сентябрь</t>
  </si>
  <si>
    <t>в том числе:</t>
  </si>
  <si>
    <t>НЕ ЗАБУДЬ ВВЕСТИ СУММУ ЗАТРАТ</t>
  </si>
  <si>
    <t xml:space="preserve">      справочно</t>
  </si>
  <si>
    <t>октябрь</t>
  </si>
  <si>
    <t>ноябрь</t>
  </si>
  <si>
    <t>декабрь</t>
  </si>
  <si>
    <t>ООО"ЖЭУ-14"</t>
  </si>
  <si>
    <t>Итого по ООО "ЖЭУ-14": 22дома</t>
  </si>
  <si>
    <t>ООО"Центр"</t>
  </si>
  <si>
    <t>ИТОГО ООО "Центр":29 домов</t>
  </si>
  <si>
    <t>Итого по ООО "ЖЭУ-18": 23дома</t>
  </si>
  <si>
    <t>Площадь сред. За 9 мес. 2013 г</t>
  </si>
  <si>
    <t>Уборка  внутридомовых мест общего пользования за 9 месяцев  2013 года по ООО УК "Ремжилстрой"</t>
  </si>
  <si>
    <t>Уборка и очистка придомовой территории за  9 месяцев  2013 года по ООО УК "Ремжилстрой"</t>
  </si>
  <si>
    <t>Площадь сред. За 9 мес. 2013г</t>
  </si>
  <si>
    <t>Обслуживание мусоропроводов за  9 месяцев 2013 года по ООО УК "Ремжилстрой"</t>
  </si>
  <si>
    <t>Площадь сред. За 9 мес. 2013г.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</si>
</sst>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#,##0.000"/>
    <numFmt numFmtId="168" formatCode="#,##0.0000"/>
  </numFmts>
  <fonts count="5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Times New Roman"/>
      <family val="1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b/>
      <sz val="9"/>
      <color indexed="10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i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16" fontId="4" fillId="33" borderId="11" xfId="0" applyNumberFormat="1" applyFont="1" applyFill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49" fontId="6" fillId="34" borderId="12" xfId="0" applyNumberFormat="1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vertical="top" wrapText="1"/>
    </xf>
    <xf numFmtId="0" fontId="6" fillId="34" borderId="12" xfId="0" applyFont="1" applyFill="1" applyBorder="1" applyAlignment="1">
      <alignment horizontal="left" vertical="top" wrapText="1"/>
    </xf>
    <xf numFmtId="2" fontId="2" fillId="0" borderId="12" xfId="0" applyNumberFormat="1" applyFont="1" applyBorder="1" applyAlignment="1">
      <alignment/>
    </xf>
    <xf numFmtId="2" fontId="8" fillId="35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34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justify" wrapText="1"/>
    </xf>
    <xf numFmtId="49" fontId="9" fillId="34" borderId="12" xfId="0" applyNumberFormat="1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vertical="top" wrapText="1"/>
    </xf>
    <xf numFmtId="16" fontId="7" fillId="35" borderId="12" xfId="0" applyNumberFormat="1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49" fontId="9" fillId="34" borderId="15" xfId="0" applyNumberFormat="1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vertical="top" wrapText="1"/>
    </xf>
    <xf numFmtId="49" fontId="9" fillId="34" borderId="16" xfId="0" applyNumberFormat="1" applyFont="1" applyFill="1" applyBorder="1" applyAlignment="1">
      <alignment horizontal="left" vertical="justify"/>
    </xf>
    <xf numFmtId="0" fontId="9" fillId="34" borderId="13" xfId="0" applyFont="1" applyFill="1" applyBorder="1" applyAlignment="1">
      <alignment vertical="justify"/>
    </xf>
    <xf numFmtId="2" fontId="8" fillId="35" borderId="1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2" fontId="8" fillId="36" borderId="12" xfId="0" applyNumberFormat="1" applyFont="1" applyFill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10" fillId="34" borderId="12" xfId="0" applyFont="1" applyFill="1" applyBorder="1" applyAlignment="1">
      <alignment/>
    </xf>
    <xf numFmtId="0" fontId="10" fillId="34" borderId="12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2" fontId="2" fillId="0" borderId="0" xfId="0" applyNumberFormat="1" applyFont="1" applyAlignment="1">
      <alignment/>
    </xf>
    <xf numFmtId="0" fontId="10" fillId="34" borderId="0" xfId="0" applyFont="1" applyFill="1" applyBorder="1" applyAlignment="1">
      <alignment/>
    </xf>
    <xf numFmtId="0" fontId="11" fillId="34" borderId="0" xfId="0" applyFont="1" applyFill="1" applyBorder="1" applyAlignment="1">
      <alignment horizontal="right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justify"/>
    </xf>
    <xf numFmtId="0" fontId="10" fillId="0" borderId="12" xfId="0" applyFont="1" applyBorder="1" applyAlignment="1">
      <alignment vertical="justify"/>
    </xf>
    <xf numFmtId="0" fontId="2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2" fontId="8" fillId="35" borderId="13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64" fontId="8" fillId="0" borderId="12" xfId="0" applyNumberFormat="1" applyFont="1" applyBorder="1" applyAlignment="1">
      <alignment horizontal="right"/>
    </xf>
    <xf numFmtId="1" fontId="8" fillId="35" borderId="10" xfId="0" applyNumberFormat="1" applyFont="1" applyFill="1" applyBorder="1" applyAlignment="1">
      <alignment/>
    </xf>
    <xf numFmtId="1" fontId="8" fillId="35" borderId="12" xfId="0" applyNumberFormat="1" applyFont="1" applyFill="1" applyBorder="1" applyAlignment="1">
      <alignment/>
    </xf>
    <xf numFmtId="164" fontId="8" fillId="35" borderId="10" xfId="0" applyNumberFormat="1" applyFont="1" applyFill="1" applyBorder="1" applyAlignment="1">
      <alignment horizontal="right"/>
    </xf>
    <xf numFmtId="164" fontId="8" fillId="36" borderId="10" xfId="0" applyNumberFormat="1" applyFont="1" applyFill="1" applyBorder="1" applyAlignment="1">
      <alignment horizontal="right"/>
    </xf>
    <xf numFmtId="1" fontId="8" fillId="35" borderId="10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right"/>
    </xf>
    <xf numFmtId="1" fontId="8" fillId="35" borderId="13" xfId="0" applyNumberFormat="1" applyFont="1" applyFill="1" applyBorder="1" applyAlignment="1">
      <alignment/>
    </xf>
    <xf numFmtId="0" fontId="2" fillId="37" borderId="12" xfId="0" applyFont="1" applyFill="1" applyBorder="1" applyAlignment="1">
      <alignment/>
    </xf>
    <xf numFmtId="1" fontId="8" fillId="36" borderId="12" xfId="0" applyNumberFormat="1" applyFont="1" applyFill="1" applyBorder="1" applyAlignment="1">
      <alignment horizontal="right"/>
    </xf>
    <xf numFmtId="1" fontId="2" fillId="0" borderId="0" xfId="0" applyNumberFormat="1" applyFont="1" applyAlignment="1">
      <alignment/>
    </xf>
    <xf numFmtId="0" fontId="14" fillId="37" borderId="10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1" fontId="8" fillId="35" borderId="12" xfId="0" applyNumberFormat="1" applyFont="1" applyFill="1" applyBorder="1" applyAlignment="1">
      <alignment horizontal="right"/>
    </xf>
    <xf numFmtId="0" fontId="10" fillId="0" borderId="12" xfId="0" applyFont="1" applyBorder="1" applyAlignment="1">
      <alignment horizontal="center" vertical="justify"/>
    </xf>
    <xf numFmtId="0" fontId="8" fillId="35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5" fillId="34" borderId="0" xfId="0" applyFont="1" applyFill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2" fillId="34" borderId="12" xfId="0" applyFont="1" applyFill="1" applyBorder="1" applyAlignment="1">
      <alignment/>
    </xf>
    <xf numFmtId="164" fontId="8" fillId="35" borderId="10" xfId="0" applyNumberFormat="1" applyFont="1" applyFill="1" applyBorder="1" applyAlignment="1">
      <alignment/>
    </xf>
    <xf numFmtId="164" fontId="8" fillId="35" borderId="12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0" fillId="0" borderId="17" xfId="0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 locked="0"/>
    </xf>
    <xf numFmtId="16" fontId="7" fillId="38" borderId="18" xfId="0" applyNumberFormat="1" applyFont="1" applyFill="1" applyBorder="1" applyAlignment="1">
      <alignment horizontal="center" vertical="top" wrapText="1"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/>
      <protection/>
    </xf>
    <xf numFmtId="0" fontId="17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" fontId="0" fillId="36" borderId="12" xfId="0" applyNumberFormat="1" applyFill="1" applyBorder="1" applyAlignment="1" applyProtection="1">
      <alignment/>
      <protection/>
    </xf>
    <xf numFmtId="0" fontId="9" fillId="34" borderId="12" xfId="0" applyFont="1" applyFill="1" applyBorder="1" applyAlignment="1">
      <alignment horizontal="center" vertical="top" wrapText="1"/>
    </xf>
    <xf numFmtId="0" fontId="7" fillId="37" borderId="12" xfId="0" applyFont="1" applyFill="1" applyBorder="1" applyAlignment="1">
      <alignment vertical="top" wrapText="1"/>
    </xf>
    <xf numFmtId="4" fontId="2" fillId="0" borderId="12" xfId="0" applyNumberFormat="1" applyFont="1" applyFill="1" applyBorder="1" applyAlignment="1" applyProtection="1">
      <alignment/>
      <protection locked="0"/>
    </xf>
    <xf numFmtId="0" fontId="7" fillId="37" borderId="12" xfId="0" applyFont="1" applyFill="1" applyBorder="1" applyAlignment="1">
      <alignment horizontal="left" vertical="top" wrapText="1"/>
    </xf>
    <xf numFmtId="4" fontId="8" fillId="38" borderId="12" xfId="0" applyNumberFormat="1" applyFont="1" applyFill="1" applyBorder="1" applyAlignment="1">
      <alignment/>
    </xf>
    <xf numFmtId="4" fontId="8" fillId="36" borderId="13" xfId="0" applyNumberFormat="1" applyFont="1" applyFill="1" applyBorder="1" applyAlignment="1">
      <alignment/>
    </xf>
    <xf numFmtId="4" fontId="0" fillId="36" borderId="13" xfId="0" applyNumberFormat="1" applyFill="1" applyBorder="1" applyAlignment="1">
      <alignment vertical="top" wrapText="1"/>
    </xf>
    <xf numFmtId="0" fontId="9" fillId="34" borderId="13" xfId="0" applyFont="1" applyFill="1" applyBorder="1" applyAlignment="1">
      <alignment horizontal="center" vertical="top" wrapText="1"/>
    </xf>
    <xf numFmtId="49" fontId="9" fillId="34" borderId="13" xfId="0" applyNumberFormat="1" applyFont="1" applyFill="1" applyBorder="1" applyAlignment="1">
      <alignment horizontal="left" vertical="top" wrapText="1"/>
    </xf>
    <xf numFmtId="0" fontId="7" fillId="37" borderId="13" xfId="0" applyFont="1" applyFill="1" applyBorder="1" applyAlignment="1">
      <alignment vertical="top" wrapText="1"/>
    </xf>
    <xf numFmtId="4" fontId="8" fillId="38" borderId="18" xfId="0" applyNumberFormat="1" applyFont="1" applyFill="1" applyBorder="1" applyAlignment="1">
      <alignment/>
    </xf>
    <xf numFmtId="16" fontId="7" fillId="36" borderId="15" xfId="0" applyNumberFormat="1" applyFont="1" applyFill="1" applyBorder="1" applyAlignment="1">
      <alignment horizontal="center" vertical="top" wrapText="1"/>
    </xf>
    <xf numFmtId="4" fontId="8" fillId="36" borderId="15" xfId="0" applyNumberFormat="1" applyFont="1" applyFill="1" applyBorder="1" applyAlignment="1">
      <alignment/>
    </xf>
    <xf numFmtId="4" fontId="8" fillId="36" borderId="12" xfId="0" applyNumberFormat="1" applyFont="1" applyFill="1" applyBorder="1" applyAlignment="1">
      <alignment/>
    </xf>
    <xf numFmtId="4" fontId="8" fillId="38" borderId="18" xfId="0" applyNumberFormat="1" applyFont="1" applyFill="1" applyBorder="1" applyAlignment="1" applyProtection="1">
      <alignment/>
      <protection/>
    </xf>
    <xf numFmtId="0" fontId="7" fillId="36" borderId="15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4" fontId="8" fillId="38" borderId="12" xfId="0" applyNumberFormat="1" applyFont="1" applyFill="1" applyBorder="1" applyAlignment="1" applyProtection="1">
      <alignment horizontal="right"/>
      <protection locked="0"/>
    </xf>
    <xf numFmtId="4" fontId="8" fillId="36" borderId="12" xfId="0" applyNumberFormat="1" applyFont="1" applyFill="1" applyBorder="1" applyAlignment="1">
      <alignment horizontal="right"/>
    </xf>
    <xf numFmtId="0" fontId="5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35" borderId="12" xfId="0" applyFont="1" applyFill="1" applyBorder="1" applyAlignment="1">
      <alignment vertical="top" wrapText="1"/>
    </xf>
    <xf numFmtId="0" fontId="2" fillId="38" borderId="10" xfId="0" applyFont="1" applyFill="1" applyBorder="1" applyAlignment="1">
      <alignment/>
    </xf>
    <xf numFmtId="0" fontId="15" fillId="0" borderId="0" xfId="0" applyFont="1" applyAlignment="1">
      <alignment/>
    </xf>
    <xf numFmtId="1" fontId="15" fillId="0" borderId="0" xfId="0" applyNumberFormat="1" applyFont="1" applyAlignment="1">
      <alignment/>
    </xf>
    <xf numFmtId="164" fontId="0" fillId="0" borderId="21" xfId="0" applyNumberForma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justify"/>
      <protection/>
    </xf>
    <xf numFmtId="0" fontId="0" fillId="0" borderId="26" xfId="0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/>
      <protection locked="0"/>
    </xf>
    <xf numFmtId="0" fontId="8" fillId="0" borderId="12" xfId="0" applyFont="1" applyBorder="1" applyAlignment="1">
      <alignment horizontal="center"/>
    </xf>
    <xf numFmtId="2" fontId="6" fillId="34" borderId="12" xfId="0" applyNumberFormat="1" applyFont="1" applyFill="1" applyBorder="1" applyAlignment="1">
      <alignment vertical="top" wrapText="1"/>
    </xf>
    <xf numFmtId="1" fontId="12" fillId="33" borderId="12" xfId="0" applyNumberFormat="1" applyFont="1" applyFill="1" applyBorder="1" applyAlignment="1">
      <alignment/>
    </xf>
    <xf numFmtId="1" fontId="12" fillId="35" borderId="12" xfId="0" applyNumberFormat="1" applyFont="1" applyFill="1" applyBorder="1" applyAlignment="1">
      <alignment/>
    </xf>
    <xf numFmtId="1" fontId="12" fillId="35" borderId="13" xfId="0" applyNumberFormat="1" applyFont="1" applyFill="1" applyBorder="1" applyAlignment="1">
      <alignment/>
    </xf>
    <xf numFmtId="1" fontId="12" fillId="33" borderId="12" xfId="0" applyNumberFormat="1" applyFont="1" applyFill="1" applyBorder="1" applyAlignment="1">
      <alignment horizontal="right"/>
    </xf>
    <xf numFmtId="1" fontId="14" fillId="37" borderId="12" xfId="0" applyNumberFormat="1" applyFont="1" applyFill="1" applyBorder="1" applyAlignment="1">
      <alignment/>
    </xf>
    <xf numFmtId="2" fontId="2" fillId="34" borderId="0" xfId="0" applyNumberFormat="1" applyFont="1" applyFill="1" applyAlignment="1">
      <alignment/>
    </xf>
    <xf numFmtId="0" fontId="10" fillId="33" borderId="10" xfId="0" applyFont="1" applyFill="1" applyBorder="1" applyAlignment="1">
      <alignment vertical="justify"/>
    </xf>
    <xf numFmtId="0" fontId="2" fillId="0" borderId="11" xfId="0" applyFont="1" applyBorder="1" applyAlignment="1">
      <alignment horizontal="center"/>
    </xf>
    <xf numFmtId="0" fontId="14" fillId="37" borderId="24" xfId="0" applyFont="1" applyFill="1" applyBorder="1" applyAlignment="1">
      <alignment/>
    </xf>
    <xf numFmtId="0" fontId="2" fillId="0" borderId="13" xfId="0" applyFont="1" applyBorder="1" applyAlignment="1">
      <alignment/>
    </xf>
    <xf numFmtId="0" fontId="8" fillId="0" borderId="15" xfId="0" applyFont="1" applyBorder="1" applyAlignment="1">
      <alignment horizontal="center" vertical="justify"/>
    </xf>
    <xf numFmtId="0" fontId="2" fillId="0" borderId="27" xfId="0" applyFont="1" applyBorder="1" applyAlignment="1">
      <alignment/>
    </xf>
    <xf numFmtId="0" fontId="15" fillId="0" borderId="10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19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0" fillId="0" borderId="14" xfId="0" applyFont="1" applyBorder="1" applyAlignment="1">
      <alignment/>
    </xf>
    <xf numFmtId="0" fontId="1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2" fillId="0" borderId="28" xfId="0" applyFont="1" applyBorder="1" applyAlignment="1">
      <alignment/>
    </xf>
    <xf numFmtId="0" fontId="15" fillId="0" borderId="27" xfId="0" applyFont="1" applyBorder="1" applyAlignment="1">
      <alignment/>
    </xf>
    <xf numFmtId="0" fontId="15" fillId="35" borderId="0" xfId="0" applyFont="1" applyFill="1" applyAlignment="1">
      <alignment/>
    </xf>
    <xf numFmtId="1" fontId="15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1" fontId="4" fillId="33" borderId="11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165" fontId="2" fillId="0" borderId="12" xfId="0" applyNumberFormat="1" applyFont="1" applyBorder="1" applyAlignment="1">
      <alignment/>
    </xf>
    <xf numFmtId="165" fontId="8" fillId="0" borderId="12" xfId="0" applyNumberFormat="1" applyFont="1" applyBorder="1" applyAlignment="1">
      <alignment horizontal="right"/>
    </xf>
    <xf numFmtId="165" fontId="8" fillId="35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16" fontId="4" fillId="33" borderId="24" xfId="0" applyNumberFormat="1" applyFont="1" applyFill="1" applyBorder="1" applyAlignment="1">
      <alignment horizontal="center" vertical="top" wrapText="1"/>
    </xf>
    <xf numFmtId="16" fontId="4" fillId="33" borderId="14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justify" wrapText="1"/>
    </xf>
    <xf numFmtId="0" fontId="4" fillId="33" borderId="14" xfId="0" applyFont="1" applyFill="1" applyBorder="1" applyAlignment="1">
      <alignment horizontal="center" vertical="justify" wrapText="1"/>
    </xf>
    <xf numFmtId="16" fontId="7" fillId="35" borderId="12" xfId="0" applyNumberFormat="1" applyFont="1" applyFill="1" applyBorder="1" applyAlignment="1">
      <alignment horizontal="center" vertical="top" wrapText="1"/>
    </xf>
    <xf numFmtId="164" fontId="7" fillId="36" borderId="10" xfId="0" applyNumberFormat="1" applyFont="1" applyFill="1" applyBorder="1" applyAlignment="1">
      <alignment horizontal="left" vertical="justify" wrapText="1"/>
    </xf>
    <xf numFmtId="164" fontId="7" fillId="36" borderId="27" xfId="0" applyNumberFormat="1" applyFont="1" applyFill="1" applyBorder="1" applyAlignment="1">
      <alignment horizontal="left" vertical="justify" wrapText="1"/>
    </xf>
    <xf numFmtId="0" fontId="0" fillId="36" borderId="11" xfId="0" applyFill="1" applyBorder="1" applyAlignment="1">
      <alignment horizontal="left" vertical="justify" wrapText="1"/>
    </xf>
    <xf numFmtId="0" fontId="11" fillId="34" borderId="10" xfId="0" applyFont="1" applyFill="1" applyBorder="1" applyAlignment="1">
      <alignment horizontal="right"/>
    </xf>
    <xf numFmtId="0" fontId="11" fillId="34" borderId="27" xfId="0" applyFont="1" applyFill="1" applyBorder="1" applyAlignment="1">
      <alignment horizontal="right"/>
    </xf>
    <xf numFmtId="0" fontId="11" fillId="34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left" vertical="justify" wrapText="1"/>
    </xf>
    <xf numFmtId="0" fontId="15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7" fillId="0" borderId="17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center" vertical="top" wrapText="1"/>
      <protection/>
    </xf>
    <xf numFmtId="0" fontId="4" fillId="36" borderId="27" xfId="0" applyFont="1" applyFill="1" applyBorder="1" applyAlignment="1" applyProtection="1">
      <alignment horizontal="center" vertical="top" wrapText="1"/>
      <protection/>
    </xf>
    <xf numFmtId="0" fontId="4" fillId="36" borderId="11" xfId="0" applyFont="1" applyFill="1" applyBorder="1" applyAlignment="1" applyProtection="1">
      <alignment horizontal="center" vertical="top" wrapText="1"/>
      <protection/>
    </xf>
    <xf numFmtId="0" fontId="7" fillId="38" borderId="12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top" wrapText="1"/>
    </xf>
    <xf numFmtId="0" fontId="7" fillId="36" borderId="27" xfId="0" applyFont="1" applyFill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top" wrapText="1"/>
    </xf>
    <xf numFmtId="0" fontId="4" fillId="36" borderId="27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horizontal="center" vertical="top" wrapText="1"/>
    </xf>
    <xf numFmtId="16" fontId="7" fillId="38" borderId="18" xfId="0" applyNumberFormat="1" applyFont="1" applyFill="1" applyBorder="1" applyAlignment="1">
      <alignment horizontal="center" vertical="top" wrapText="1"/>
    </xf>
    <xf numFmtId="0" fontId="7" fillId="38" borderId="18" xfId="0" applyFont="1" applyFill="1" applyBorder="1" applyAlignment="1">
      <alignment horizontal="left" vertical="top" wrapText="1"/>
    </xf>
    <xf numFmtId="0" fontId="7" fillId="38" borderId="12" xfId="0" applyFont="1" applyFill="1" applyBorder="1" applyAlignment="1">
      <alignment horizontal="left" vertical="justify" wrapText="1"/>
    </xf>
    <xf numFmtId="0" fontId="7" fillId="36" borderId="10" xfId="0" applyFont="1" applyFill="1" applyBorder="1" applyAlignment="1">
      <alignment horizontal="center" vertical="justify" wrapText="1"/>
    </xf>
    <xf numFmtId="0" fontId="7" fillId="36" borderId="27" xfId="0" applyFont="1" applyFill="1" applyBorder="1" applyAlignment="1">
      <alignment horizontal="center" vertical="justify" wrapText="1"/>
    </xf>
    <xf numFmtId="0" fontId="7" fillId="36" borderId="11" xfId="0" applyFont="1" applyFill="1" applyBorder="1" applyAlignment="1">
      <alignment horizontal="center" vertical="justify" wrapText="1"/>
    </xf>
    <xf numFmtId="4" fontId="7" fillId="36" borderId="12" xfId="0" applyNumberFormat="1" applyFont="1" applyFill="1" applyBorder="1" applyAlignment="1">
      <alignment horizontal="center" vertical="justify" wrapText="1"/>
    </xf>
    <xf numFmtId="4" fontId="0" fillId="36" borderId="12" xfId="0" applyNumberFormat="1" applyFill="1" applyBorder="1" applyAlignment="1">
      <alignment horizontal="center" vertical="justify" wrapText="1"/>
    </xf>
    <xf numFmtId="0" fontId="0" fillId="0" borderId="17" xfId="0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47625</xdr:colOff>
      <xdr:row>105</xdr:row>
      <xdr:rowOff>9525</xdr:rowOff>
    </xdr:from>
    <xdr:to>
      <xdr:col>24</xdr:col>
      <xdr:colOff>133350</xdr:colOff>
      <xdr:row>107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5295900" y="20659725"/>
          <a:ext cx="857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2"/>
  <sheetViews>
    <sheetView zoomScalePageLayoutView="0" workbookViewId="0" topLeftCell="A1">
      <pane xSplit="3" ySplit="4" topLeftCell="Q7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Q1:T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9.875" style="3" hidden="1" customWidth="1"/>
    <col min="19" max="19" width="10.25390625" style="3" hidden="1" customWidth="1"/>
    <col min="20" max="20" width="11.62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10.375" style="3" customWidth="1"/>
    <col min="26" max="26" width="8.875" style="3" customWidth="1"/>
    <col min="27" max="27" width="8.00390625" style="3" customWidth="1"/>
    <col min="28" max="28" width="8.75390625" style="3" customWidth="1"/>
    <col min="29" max="29" width="7.125" style="3" customWidth="1"/>
    <col min="30" max="30" width="9.00390625" style="3" customWidth="1"/>
    <col min="31" max="31" width="10.125" style="3" customWidth="1"/>
    <col min="32" max="32" width="7.25390625" style="3" customWidth="1"/>
    <col min="33" max="33" width="8.875" style="3" customWidth="1"/>
    <col min="34" max="16384" width="12.125" style="3" customWidth="1"/>
  </cols>
  <sheetData>
    <row r="1" spans="1:24" ht="16.5" customHeight="1">
      <c r="A1" s="73" t="s">
        <v>341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31" ht="16.5" customHeight="1">
      <c r="A2" s="173"/>
      <c r="B2" s="174"/>
      <c r="C2" s="175"/>
      <c r="D2" s="79"/>
      <c r="E2" s="79"/>
      <c r="F2" s="79"/>
      <c r="G2" s="79"/>
      <c r="H2" s="79"/>
      <c r="I2" s="80" t="s">
        <v>330</v>
      </c>
      <c r="J2" s="79"/>
      <c r="K2" s="79"/>
      <c r="L2" s="79"/>
      <c r="M2" s="79"/>
      <c r="N2" s="79"/>
      <c r="O2" s="79"/>
      <c r="P2" s="79"/>
      <c r="Q2" s="79"/>
      <c r="R2" s="79"/>
      <c r="S2" s="79"/>
      <c r="U2" s="167"/>
      <c r="V2" s="170" t="s">
        <v>329</v>
      </c>
      <c r="W2" s="169"/>
      <c r="X2" s="169"/>
      <c r="Y2" s="169"/>
      <c r="Z2" s="169"/>
      <c r="AA2" s="169"/>
      <c r="AB2" s="169"/>
      <c r="AC2" s="169"/>
      <c r="AD2" s="169"/>
      <c r="AE2" s="5"/>
    </row>
    <row r="3" spans="1:31" ht="16.5" customHeight="1" hidden="1">
      <c r="A3" s="181"/>
      <c r="B3" s="172"/>
      <c r="C3" s="182"/>
      <c r="D3" s="79"/>
      <c r="E3" s="79"/>
      <c r="F3" s="79"/>
      <c r="G3" s="79"/>
      <c r="H3" s="79"/>
      <c r="I3" s="80"/>
      <c r="J3" s="79"/>
      <c r="K3" s="79"/>
      <c r="L3" s="79"/>
      <c r="M3" s="79"/>
      <c r="N3" s="79"/>
      <c r="O3" s="79"/>
      <c r="P3" s="79"/>
      <c r="Q3" s="79"/>
      <c r="R3" s="79"/>
      <c r="S3" s="79"/>
      <c r="U3" s="183"/>
      <c r="V3" s="184"/>
      <c r="W3" s="169"/>
      <c r="X3" s="169"/>
      <c r="Y3" s="169"/>
      <c r="Z3" s="169"/>
      <c r="AA3" s="169"/>
      <c r="AB3" s="169"/>
      <c r="AC3" s="169"/>
      <c r="AD3" s="169"/>
      <c r="AE3" s="5"/>
    </row>
    <row r="4" spans="1:33" ht="72.75" customHeight="1">
      <c r="A4" s="176"/>
      <c r="B4" s="177"/>
      <c r="C4" s="178"/>
      <c r="D4" s="42" t="s">
        <v>340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326</v>
      </c>
      <c r="L4" s="6" t="s">
        <v>327</v>
      </c>
      <c r="M4" s="6" t="s">
        <v>328</v>
      </c>
      <c r="N4" s="6" t="s">
        <v>332</v>
      </c>
      <c r="O4" s="6" t="s">
        <v>333</v>
      </c>
      <c r="P4" s="6" t="s">
        <v>334</v>
      </c>
      <c r="Q4" s="7" t="s">
        <v>188</v>
      </c>
      <c r="R4" s="69" t="s">
        <v>210</v>
      </c>
      <c r="S4" s="69" t="s">
        <v>205</v>
      </c>
      <c r="T4" s="164" t="s">
        <v>201</v>
      </c>
      <c r="U4" s="168" t="s">
        <v>200</v>
      </c>
      <c r="V4" s="165" t="s">
        <v>198</v>
      </c>
      <c r="W4" s="44" t="s">
        <v>189</v>
      </c>
      <c r="X4" s="43" t="s">
        <v>190</v>
      </c>
      <c r="Y4" s="43" t="s">
        <v>191</v>
      </c>
      <c r="Z4" s="43" t="s">
        <v>192</v>
      </c>
      <c r="AA4" s="43" t="s">
        <v>193</v>
      </c>
      <c r="AB4" s="43" t="s">
        <v>195</v>
      </c>
      <c r="AC4" s="43" t="s">
        <v>196</v>
      </c>
      <c r="AD4" s="43" t="s">
        <v>197</v>
      </c>
      <c r="AE4" s="7" t="s">
        <v>199</v>
      </c>
      <c r="AF4" s="3" t="s">
        <v>317</v>
      </c>
      <c r="AG4" s="3" t="s">
        <v>318</v>
      </c>
    </row>
    <row r="5" spans="1:31" s="10" customFormat="1" ht="20.25" customHeight="1">
      <c r="A5" s="171"/>
      <c r="B5" s="197" t="s">
        <v>335</v>
      </c>
      <c r="C5" s="19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66">
        <f>SUM(V5:AE5)</f>
        <v>3103460</v>
      </c>
      <c r="V5" s="67">
        <v>2011056</v>
      </c>
      <c r="W5" s="67">
        <v>403856</v>
      </c>
      <c r="X5" s="67">
        <v>651367</v>
      </c>
      <c r="Y5" s="67">
        <v>6065</v>
      </c>
      <c r="Z5" s="67">
        <v>13368</v>
      </c>
      <c r="AA5" s="67">
        <v>13197</v>
      </c>
      <c r="AB5" s="67">
        <v>4551</v>
      </c>
      <c r="AC5" s="67">
        <v>0</v>
      </c>
      <c r="AD5" s="67">
        <v>0</v>
      </c>
      <c r="AE5" s="162">
        <f>T28-SUM(V5:AD5)</f>
        <v>0</v>
      </c>
    </row>
    <row r="6" spans="1:33" ht="12" customHeight="1">
      <c r="A6" s="11">
        <v>1</v>
      </c>
      <c r="B6" s="12" t="s">
        <v>6</v>
      </c>
      <c r="C6" s="13" t="s">
        <v>7</v>
      </c>
      <c r="D6" s="157">
        <f>ROUND(((E6+F6+G6+H6+I6+J6+K6+L6+M6+N6+O6+P6)/9),2)</f>
        <v>60145.53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15">
        <v>60144.9</v>
      </c>
      <c r="L6" s="15">
        <v>60144.9</v>
      </c>
      <c r="M6" s="15">
        <v>60144.9</v>
      </c>
      <c r="N6" s="7"/>
      <c r="O6" s="15"/>
      <c r="P6" s="7"/>
      <c r="Q6" s="7">
        <f aca="true" t="shared" si="0" ref="Q6:Q27">ROUND((D6/$D$28),3)</f>
        <v>0.208</v>
      </c>
      <c r="R6" s="7">
        <v>8878.3</v>
      </c>
      <c r="S6" s="7">
        <f>ROUND((U6/R6),0)</f>
        <v>73</v>
      </c>
      <c r="T6" s="47">
        <f>ROUND((Q6*$T$28),0)</f>
        <v>645520</v>
      </c>
      <c r="U6" s="146">
        <f>SUM(V6:AE6)</f>
        <v>645521</v>
      </c>
      <c r="V6" s="7">
        <f>ROUND(($V$5/$U$5*T6),0)</f>
        <v>418300</v>
      </c>
      <c r="W6" s="7">
        <f aca="true" t="shared" si="1" ref="W6:W27">ROUND(($W$5/$U$5*T6),0)</f>
        <v>84002</v>
      </c>
      <c r="X6" s="7">
        <f aca="true" t="shared" si="2" ref="X6:X27">ROUND(($X$5/$U$5*T6),0)</f>
        <v>135484</v>
      </c>
      <c r="Y6" s="7">
        <f aca="true" t="shared" si="3" ref="Y6:Y27">ROUND(($Y$5/$U$5*T6),0)</f>
        <v>1262</v>
      </c>
      <c r="Z6" s="7">
        <f aca="true" t="shared" si="4" ref="Z6:Z27">ROUND(($Z$5/$U$5*T6),0)</f>
        <v>2781</v>
      </c>
      <c r="AA6" s="7">
        <f aca="true" t="shared" si="5" ref="AA6:AA27">ROUND(($AA$5/$U$5*T6),0)</f>
        <v>2745</v>
      </c>
      <c r="AB6" s="7">
        <f aca="true" t="shared" si="6" ref="AB6:AB27">ROUND(($AB$5/$U$5*T6),0)</f>
        <v>947</v>
      </c>
      <c r="AC6" s="7">
        <f aca="true" t="shared" si="7" ref="AC6:AC27">ROUND(($AC$5/$U$5*T6),0)</f>
        <v>0</v>
      </c>
      <c r="AD6" s="7">
        <f aca="true" t="shared" si="8" ref="AD6:AD27">ROUND(($AD$5/$U$5*T6),0)</f>
        <v>0</v>
      </c>
      <c r="AE6" s="7">
        <f aca="true" t="shared" si="9" ref="AE6:AE27">ROUND(($AE$5/$U$5*T6),0)</f>
        <v>0</v>
      </c>
      <c r="AF6" s="142">
        <v>1988</v>
      </c>
      <c r="AG6" s="3">
        <f>2013-AF6</f>
        <v>25</v>
      </c>
    </row>
    <row r="7" spans="1:33" ht="15.75" customHeight="1">
      <c r="A7" s="11">
        <f aca="true" t="shared" si="10" ref="A7:A16">A6+1</f>
        <v>2</v>
      </c>
      <c r="B7" s="12" t="s">
        <v>8</v>
      </c>
      <c r="C7" s="13" t="s">
        <v>9</v>
      </c>
      <c r="D7" s="157">
        <f aca="true" t="shared" si="11" ref="D7:D27">ROUND(((E7+F7+G7+H7+I7+J7+K7+L7+M7+N7+O7+P7)/9),2)</f>
        <v>22764.78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15">
        <v>22765.22</v>
      </c>
      <c r="L7" s="15">
        <v>22765.22</v>
      </c>
      <c r="M7" s="15">
        <v>22765.22</v>
      </c>
      <c r="N7" s="7"/>
      <c r="O7" s="15"/>
      <c r="P7" s="7"/>
      <c r="Q7" s="7">
        <f t="shared" si="0"/>
        <v>0.079</v>
      </c>
      <c r="R7" s="7">
        <v>3258.5</v>
      </c>
      <c r="S7" s="7">
        <f aca="true" t="shared" si="12" ref="S7:S27">ROUND((U7/R7),0)</f>
        <v>75</v>
      </c>
      <c r="T7" s="47">
        <f aca="true" t="shared" si="13" ref="T7:T27">ROUND((Q7*$T$28),0)</f>
        <v>245173</v>
      </c>
      <c r="U7" s="4">
        <f aca="true" t="shared" si="14" ref="U7:U27">SUM(V7:AE7)</f>
        <v>245174</v>
      </c>
      <c r="V7" s="7">
        <f aca="true" t="shared" si="15" ref="V7:V27">ROUND(($V$5/$U$5*T7),0)</f>
        <v>158873</v>
      </c>
      <c r="W7" s="7">
        <f t="shared" si="1"/>
        <v>31905</v>
      </c>
      <c r="X7" s="7">
        <f t="shared" si="2"/>
        <v>51458</v>
      </c>
      <c r="Y7" s="7">
        <f t="shared" si="3"/>
        <v>479</v>
      </c>
      <c r="Z7" s="7">
        <f t="shared" si="4"/>
        <v>1056</v>
      </c>
      <c r="AA7" s="7">
        <f t="shared" si="5"/>
        <v>1043</v>
      </c>
      <c r="AB7" s="7">
        <f t="shared" si="6"/>
        <v>360</v>
      </c>
      <c r="AC7" s="7">
        <f t="shared" si="7"/>
        <v>0</v>
      </c>
      <c r="AD7" s="7">
        <f t="shared" si="8"/>
        <v>0</v>
      </c>
      <c r="AE7" s="7">
        <f t="shared" si="9"/>
        <v>0</v>
      </c>
      <c r="AF7" s="142">
        <v>1978</v>
      </c>
      <c r="AG7" s="3">
        <f aca="true" t="shared" si="16" ref="AG7:AG27">2013-AF7</f>
        <v>35</v>
      </c>
    </row>
    <row r="8" spans="1:33" ht="12.75">
      <c r="A8" s="11">
        <f t="shared" si="10"/>
        <v>3</v>
      </c>
      <c r="B8" s="12" t="s">
        <v>10</v>
      </c>
      <c r="C8" s="13" t="s">
        <v>11</v>
      </c>
      <c r="D8" s="157">
        <f t="shared" si="11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15">
        <v>3820.63</v>
      </c>
      <c r="L8" s="15">
        <v>3820.63</v>
      </c>
      <c r="M8" s="15">
        <v>3820.59</v>
      </c>
      <c r="N8" s="7"/>
      <c r="O8" s="15"/>
      <c r="P8" s="7"/>
      <c r="Q8" s="7">
        <f t="shared" si="0"/>
        <v>0.013</v>
      </c>
      <c r="R8" s="7">
        <v>378.2</v>
      </c>
      <c r="S8" s="7">
        <f t="shared" si="12"/>
        <v>107</v>
      </c>
      <c r="T8" s="47">
        <f t="shared" si="13"/>
        <v>40345</v>
      </c>
      <c r="U8" s="4">
        <f t="shared" si="14"/>
        <v>40346</v>
      </c>
      <c r="V8" s="7">
        <f t="shared" si="15"/>
        <v>26144</v>
      </c>
      <c r="W8" s="7">
        <f t="shared" si="1"/>
        <v>5250</v>
      </c>
      <c r="X8" s="7">
        <f t="shared" si="2"/>
        <v>8468</v>
      </c>
      <c r="Y8" s="7">
        <f t="shared" si="3"/>
        <v>79</v>
      </c>
      <c r="Z8" s="7">
        <f t="shared" si="4"/>
        <v>174</v>
      </c>
      <c r="AA8" s="7">
        <f t="shared" si="5"/>
        <v>172</v>
      </c>
      <c r="AB8" s="7">
        <f t="shared" si="6"/>
        <v>59</v>
      </c>
      <c r="AC8" s="7">
        <f t="shared" si="7"/>
        <v>0</v>
      </c>
      <c r="AD8" s="7">
        <f t="shared" si="8"/>
        <v>0</v>
      </c>
      <c r="AE8" s="7">
        <f t="shared" si="9"/>
        <v>0</v>
      </c>
      <c r="AF8" s="142">
        <v>1974</v>
      </c>
      <c r="AG8" s="3">
        <f t="shared" si="16"/>
        <v>39</v>
      </c>
    </row>
    <row r="9" spans="1:33" ht="15.75" customHeight="1">
      <c r="A9" s="11">
        <f t="shared" si="10"/>
        <v>4</v>
      </c>
      <c r="B9" s="12" t="s">
        <v>12</v>
      </c>
      <c r="C9" s="13" t="s">
        <v>13</v>
      </c>
      <c r="D9" s="157">
        <f t="shared" si="11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15">
        <v>14333.49</v>
      </c>
      <c r="L9" s="15">
        <v>14333.49</v>
      </c>
      <c r="M9" s="15">
        <v>14333.49</v>
      </c>
      <c r="N9" s="7"/>
      <c r="O9" s="15"/>
      <c r="P9" s="7"/>
      <c r="Q9" s="7">
        <f t="shared" si="0"/>
        <v>0.05</v>
      </c>
      <c r="R9" s="7">
        <v>1650.7</v>
      </c>
      <c r="S9" s="7">
        <f t="shared" si="12"/>
        <v>94</v>
      </c>
      <c r="T9" s="47">
        <f t="shared" si="13"/>
        <v>155173</v>
      </c>
      <c r="U9" s="4">
        <f t="shared" si="14"/>
        <v>155173</v>
      </c>
      <c r="V9" s="7">
        <f t="shared" si="15"/>
        <v>100553</v>
      </c>
      <c r="W9" s="7">
        <f t="shared" si="1"/>
        <v>20193</v>
      </c>
      <c r="X9" s="7">
        <f t="shared" si="2"/>
        <v>32568</v>
      </c>
      <c r="Y9" s="7">
        <f t="shared" si="3"/>
        <v>303</v>
      </c>
      <c r="Z9" s="7">
        <f t="shared" si="4"/>
        <v>668</v>
      </c>
      <c r="AA9" s="7">
        <f t="shared" si="5"/>
        <v>660</v>
      </c>
      <c r="AB9" s="7">
        <f t="shared" si="6"/>
        <v>228</v>
      </c>
      <c r="AC9" s="7">
        <f t="shared" si="7"/>
        <v>0</v>
      </c>
      <c r="AD9" s="7">
        <f t="shared" si="8"/>
        <v>0</v>
      </c>
      <c r="AE9" s="7">
        <f t="shared" si="9"/>
        <v>0</v>
      </c>
      <c r="AF9" s="142">
        <v>1974</v>
      </c>
      <c r="AG9" s="3">
        <f t="shared" si="16"/>
        <v>39</v>
      </c>
    </row>
    <row r="10" spans="1:33" ht="16.5" customHeight="1">
      <c r="A10" s="11">
        <f t="shared" si="10"/>
        <v>5</v>
      </c>
      <c r="B10" s="12" t="s">
        <v>14</v>
      </c>
      <c r="C10" s="13" t="s">
        <v>15</v>
      </c>
      <c r="D10" s="157">
        <f t="shared" si="11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15">
        <v>8889.05</v>
      </c>
      <c r="L10" s="15">
        <v>8889.05</v>
      </c>
      <c r="M10" s="15">
        <v>8889.05</v>
      </c>
      <c r="N10" s="7"/>
      <c r="O10" s="15"/>
      <c r="P10" s="7"/>
      <c r="Q10" s="7">
        <f t="shared" si="0"/>
        <v>0.031</v>
      </c>
      <c r="R10" s="7">
        <v>947.9</v>
      </c>
      <c r="S10" s="7">
        <f t="shared" si="12"/>
        <v>101</v>
      </c>
      <c r="T10" s="47">
        <f t="shared" si="13"/>
        <v>96207</v>
      </c>
      <c r="U10" s="4">
        <f t="shared" si="14"/>
        <v>96207</v>
      </c>
      <c r="V10" s="7">
        <f t="shared" si="15"/>
        <v>62343</v>
      </c>
      <c r="W10" s="7">
        <f t="shared" si="1"/>
        <v>12520</v>
      </c>
      <c r="X10" s="7">
        <f t="shared" si="2"/>
        <v>20192</v>
      </c>
      <c r="Y10" s="7">
        <f t="shared" si="3"/>
        <v>188</v>
      </c>
      <c r="Z10" s="7">
        <f t="shared" si="4"/>
        <v>414</v>
      </c>
      <c r="AA10" s="7">
        <f t="shared" si="5"/>
        <v>409</v>
      </c>
      <c r="AB10" s="7">
        <f t="shared" si="6"/>
        <v>141</v>
      </c>
      <c r="AC10" s="7">
        <f t="shared" si="7"/>
        <v>0</v>
      </c>
      <c r="AD10" s="7">
        <f t="shared" si="8"/>
        <v>0</v>
      </c>
      <c r="AE10" s="7">
        <f t="shared" si="9"/>
        <v>0</v>
      </c>
      <c r="AF10" s="21">
        <v>1977</v>
      </c>
      <c r="AG10" s="3">
        <f t="shared" si="16"/>
        <v>36</v>
      </c>
    </row>
    <row r="11" spans="1:33" ht="12.75">
      <c r="A11" s="11">
        <f t="shared" si="10"/>
        <v>6</v>
      </c>
      <c r="B11" s="12" t="s">
        <v>16</v>
      </c>
      <c r="C11" s="13" t="s">
        <v>17</v>
      </c>
      <c r="D11" s="157">
        <f t="shared" si="11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15">
        <v>30754.22</v>
      </c>
      <c r="L11" s="15">
        <v>30754.22</v>
      </c>
      <c r="M11" s="15">
        <v>30754.22</v>
      </c>
      <c r="N11" s="7"/>
      <c r="O11" s="15"/>
      <c r="P11" s="7"/>
      <c r="Q11" s="7">
        <f t="shared" si="0"/>
        <v>0.106</v>
      </c>
      <c r="R11" s="7">
        <v>5890.7</v>
      </c>
      <c r="S11" s="7">
        <f t="shared" si="12"/>
        <v>56</v>
      </c>
      <c r="T11" s="47">
        <f t="shared" si="13"/>
        <v>328967</v>
      </c>
      <c r="U11" s="146">
        <f t="shared" si="14"/>
        <v>328967</v>
      </c>
      <c r="V11" s="7">
        <f t="shared" si="15"/>
        <v>213172</v>
      </c>
      <c r="W11" s="7">
        <f t="shared" si="1"/>
        <v>42809</v>
      </c>
      <c r="X11" s="7">
        <f t="shared" si="2"/>
        <v>69045</v>
      </c>
      <c r="Y11" s="7">
        <f t="shared" si="3"/>
        <v>643</v>
      </c>
      <c r="Z11" s="7">
        <f t="shared" si="4"/>
        <v>1417</v>
      </c>
      <c r="AA11" s="7">
        <f t="shared" si="5"/>
        <v>1399</v>
      </c>
      <c r="AB11" s="7">
        <f t="shared" si="6"/>
        <v>482</v>
      </c>
      <c r="AC11" s="7">
        <f t="shared" si="7"/>
        <v>0</v>
      </c>
      <c r="AD11" s="7">
        <f t="shared" si="8"/>
        <v>0</v>
      </c>
      <c r="AE11" s="7">
        <f t="shared" si="9"/>
        <v>0</v>
      </c>
      <c r="AF11" s="21">
        <v>1989</v>
      </c>
      <c r="AG11" s="3">
        <f t="shared" si="16"/>
        <v>24</v>
      </c>
    </row>
    <row r="12" spans="1:33" ht="18" customHeight="1">
      <c r="A12" s="11">
        <f t="shared" si="10"/>
        <v>7</v>
      </c>
      <c r="B12" s="12" t="s">
        <v>18</v>
      </c>
      <c r="C12" s="13" t="s">
        <v>19</v>
      </c>
      <c r="D12" s="157">
        <f t="shared" si="11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15">
        <v>7356.9</v>
      </c>
      <c r="L12" s="15">
        <v>7356.9</v>
      </c>
      <c r="M12" s="15">
        <v>7356.9</v>
      </c>
      <c r="N12" s="7"/>
      <c r="O12" s="15"/>
      <c r="P12" s="7"/>
      <c r="Q12" s="7">
        <f t="shared" si="0"/>
        <v>0.025</v>
      </c>
      <c r="R12" s="7">
        <v>589.7</v>
      </c>
      <c r="S12" s="7">
        <f t="shared" si="12"/>
        <v>132</v>
      </c>
      <c r="T12" s="47">
        <f t="shared" si="13"/>
        <v>77587</v>
      </c>
      <c r="U12" s="4">
        <f t="shared" si="14"/>
        <v>77587</v>
      </c>
      <c r="V12" s="7">
        <f t="shared" si="15"/>
        <v>50277</v>
      </c>
      <c r="W12" s="7">
        <f t="shared" si="1"/>
        <v>10096</v>
      </c>
      <c r="X12" s="7">
        <f t="shared" si="2"/>
        <v>16284</v>
      </c>
      <c r="Y12" s="7">
        <f t="shared" si="3"/>
        <v>152</v>
      </c>
      <c r="Z12" s="7">
        <f t="shared" si="4"/>
        <v>334</v>
      </c>
      <c r="AA12" s="7">
        <f t="shared" si="5"/>
        <v>330</v>
      </c>
      <c r="AB12" s="7">
        <f t="shared" si="6"/>
        <v>114</v>
      </c>
      <c r="AC12" s="7">
        <f t="shared" si="7"/>
        <v>0</v>
      </c>
      <c r="AD12" s="7">
        <f t="shared" si="8"/>
        <v>0</v>
      </c>
      <c r="AE12" s="7">
        <f t="shared" si="9"/>
        <v>0</v>
      </c>
      <c r="AF12" s="142">
        <v>1974</v>
      </c>
      <c r="AG12" s="3">
        <f t="shared" si="16"/>
        <v>39</v>
      </c>
    </row>
    <row r="13" spans="1:33" ht="16.5" customHeight="1">
      <c r="A13" s="11">
        <f t="shared" si="10"/>
        <v>8</v>
      </c>
      <c r="B13" s="12" t="s">
        <v>20</v>
      </c>
      <c r="C13" s="13" t="s">
        <v>21</v>
      </c>
      <c r="D13" s="157">
        <f t="shared" si="11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15">
        <v>8582.68</v>
      </c>
      <c r="L13" s="15">
        <v>8582.68</v>
      </c>
      <c r="M13" s="15">
        <v>8582.68</v>
      </c>
      <c r="N13" s="7"/>
      <c r="O13" s="15"/>
      <c r="P13" s="7"/>
      <c r="Q13" s="7">
        <f t="shared" si="0"/>
        <v>0.03</v>
      </c>
      <c r="R13" s="7">
        <v>1136.1</v>
      </c>
      <c r="S13" s="7">
        <f t="shared" si="12"/>
        <v>82</v>
      </c>
      <c r="T13" s="47">
        <f t="shared" si="13"/>
        <v>93104</v>
      </c>
      <c r="U13" s="4">
        <f t="shared" si="14"/>
        <v>93105</v>
      </c>
      <c r="V13" s="7">
        <f t="shared" si="15"/>
        <v>60332</v>
      </c>
      <c r="W13" s="7">
        <f t="shared" si="1"/>
        <v>12116</v>
      </c>
      <c r="X13" s="7">
        <f t="shared" si="2"/>
        <v>19541</v>
      </c>
      <c r="Y13" s="7">
        <f t="shared" si="3"/>
        <v>182</v>
      </c>
      <c r="Z13" s="7">
        <f t="shared" si="4"/>
        <v>401</v>
      </c>
      <c r="AA13" s="7">
        <f t="shared" si="5"/>
        <v>396</v>
      </c>
      <c r="AB13" s="7">
        <f t="shared" si="6"/>
        <v>137</v>
      </c>
      <c r="AC13" s="7">
        <f t="shared" si="7"/>
        <v>0</v>
      </c>
      <c r="AD13" s="7">
        <f t="shared" si="8"/>
        <v>0</v>
      </c>
      <c r="AE13" s="7">
        <f t="shared" si="9"/>
        <v>0</v>
      </c>
      <c r="AF13" s="142">
        <v>1974</v>
      </c>
      <c r="AG13" s="3">
        <f t="shared" si="16"/>
        <v>39</v>
      </c>
    </row>
    <row r="14" spans="1:33" ht="12.75">
      <c r="A14" s="11">
        <f t="shared" si="10"/>
        <v>9</v>
      </c>
      <c r="B14" s="12" t="s">
        <v>22</v>
      </c>
      <c r="C14" s="13" t="s">
        <v>23</v>
      </c>
      <c r="D14" s="157">
        <f t="shared" si="11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15">
        <v>7098.9</v>
      </c>
      <c r="L14" s="15">
        <v>7098.9</v>
      </c>
      <c r="M14" s="15">
        <v>7098.9</v>
      </c>
      <c r="N14" s="7"/>
      <c r="O14" s="15"/>
      <c r="P14" s="7"/>
      <c r="Q14" s="7">
        <f t="shared" si="0"/>
        <v>0.025</v>
      </c>
      <c r="R14" s="7">
        <v>902.6</v>
      </c>
      <c r="S14" s="7">
        <f t="shared" si="12"/>
        <v>86</v>
      </c>
      <c r="T14" s="47">
        <f t="shared" si="13"/>
        <v>77587</v>
      </c>
      <c r="U14" s="4">
        <f t="shared" si="14"/>
        <v>77587</v>
      </c>
      <c r="V14" s="7">
        <f t="shared" si="15"/>
        <v>50277</v>
      </c>
      <c r="W14" s="7">
        <f t="shared" si="1"/>
        <v>10096</v>
      </c>
      <c r="X14" s="7">
        <f t="shared" si="2"/>
        <v>16284</v>
      </c>
      <c r="Y14" s="7">
        <f t="shared" si="3"/>
        <v>152</v>
      </c>
      <c r="Z14" s="7">
        <f t="shared" si="4"/>
        <v>334</v>
      </c>
      <c r="AA14" s="7">
        <f t="shared" si="5"/>
        <v>330</v>
      </c>
      <c r="AB14" s="7">
        <f t="shared" si="6"/>
        <v>114</v>
      </c>
      <c r="AC14" s="7">
        <f t="shared" si="7"/>
        <v>0</v>
      </c>
      <c r="AD14" s="7">
        <f t="shared" si="8"/>
        <v>0</v>
      </c>
      <c r="AE14" s="7">
        <f t="shared" si="9"/>
        <v>0</v>
      </c>
      <c r="AF14" s="142">
        <v>1974</v>
      </c>
      <c r="AG14" s="3">
        <f t="shared" si="16"/>
        <v>39</v>
      </c>
    </row>
    <row r="15" spans="1:33" ht="12.75">
      <c r="A15" s="11">
        <f t="shared" si="10"/>
        <v>10</v>
      </c>
      <c r="B15" s="12" t="s">
        <v>24</v>
      </c>
      <c r="C15" s="13" t="s">
        <v>25</v>
      </c>
      <c r="D15" s="157">
        <f t="shared" si="11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15">
        <v>3904.1</v>
      </c>
      <c r="L15" s="15">
        <v>3904.1</v>
      </c>
      <c r="M15" s="15">
        <v>3904.1</v>
      </c>
      <c r="N15" s="7"/>
      <c r="O15" s="15"/>
      <c r="P15" s="7"/>
      <c r="Q15" s="7">
        <f t="shared" si="0"/>
        <v>0.014</v>
      </c>
      <c r="R15" s="7">
        <v>277.6</v>
      </c>
      <c r="S15" s="7">
        <f t="shared" si="12"/>
        <v>157</v>
      </c>
      <c r="T15" s="47">
        <f t="shared" si="13"/>
        <v>43448</v>
      </c>
      <c r="U15" s="4">
        <f t="shared" si="14"/>
        <v>43448</v>
      </c>
      <c r="V15" s="7">
        <f t="shared" si="15"/>
        <v>28154</v>
      </c>
      <c r="W15" s="7">
        <f t="shared" si="1"/>
        <v>5654</v>
      </c>
      <c r="X15" s="7">
        <f t="shared" si="2"/>
        <v>9119</v>
      </c>
      <c r="Y15" s="7">
        <f t="shared" si="3"/>
        <v>85</v>
      </c>
      <c r="Z15" s="7">
        <f t="shared" si="4"/>
        <v>187</v>
      </c>
      <c r="AA15" s="7">
        <f t="shared" si="5"/>
        <v>185</v>
      </c>
      <c r="AB15" s="7">
        <f t="shared" si="6"/>
        <v>64</v>
      </c>
      <c r="AC15" s="7">
        <f t="shared" si="7"/>
        <v>0</v>
      </c>
      <c r="AD15" s="7">
        <f t="shared" si="8"/>
        <v>0</v>
      </c>
      <c r="AE15" s="7">
        <f t="shared" si="9"/>
        <v>0</v>
      </c>
      <c r="AF15" s="142">
        <v>1974</v>
      </c>
      <c r="AG15" s="3">
        <f t="shared" si="16"/>
        <v>39</v>
      </c>
    </row>
    <row r="16" spans="1:33" ht="12.75">
      <c r="A16" s="11">
        <f t="shared" si="10"/>
        <v>11</v>
      </c>
      <c r="B16" s="12" t="s">
        <v>26</v>
      </c>
      <c r="C16" s="13" t="s">
        <v>27</v>
      </c>
      <c r="D16" s="157">
        <f t="shared" si="11"/>
        <v>14395.8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15">
        <v>14395.78</v>
      </c>
      <c r="L16" s="15">
        <v>14395.78</v>
      </c>
      <c r="M16" s="15">
        <v>14395.78</v>
      </c>
      <c r="N16" s="7"/>
      <c r="O16" s="15"/>
      <c r="P16" s="7"/>
      <c r="Q16" s="7">
        <f t="shared" si="0"/>
        <v>0.05</v>
      </c>
      <c r="R16" s="7">
        <v>1462.7</v>
      </c>
      <c r="S16" s="7">
        <f t="shared" si="12"/>
        <v>106</v>
      </c>
      <c r="T16" s="47">
        <f t="shared" si="13"/>
        <v>155173</v>
      </c>
      <c r="U16" s="4">
        <f t="shared" si="14"/>
        <v>155173</v>
      </c>
      <c r="V16" s="7">
        <f t="shared" si="15"/>
        <v>100553</v>
      </c>
      <c r="W16" s="7">
        <f t="shared" si="1"/>
        <v>20193</v>
      </c>
      <c r="X16" s="7">
        <f t="shared" si="2"/>
        <v>32568</v>
      </c>
      <c r="Y16" s="7">
        <f t="shared" si="3"/>
        <v>303</v>
      </c>
      <c r="Z16" s="7">
        <f t="shared" si="4"/>
        <v>668</v>
      </c>
      <c r="AA16" s="7">
        <f t="shared" si="5"/>
        <v>660</v>
      </c>
      <c r="AB16" s="7">
        <f t="shared" si="6"/>
        <v>228</v>
      </c>
      <c r="AC16" s="7">
        <f t="shared" si="7"/>
        <v>0</v>
      </c>
      <c r="AD16" s="7">
        <f t="shared" si="8"/>
        <v>0</v>
      </c>
      <c r="AE16" s="7">
        <f t="shared" si="9"/>
        <v>0</v>
      </c>
      <c r="AF16" s="142">
        <v>1974</v>
      </c>
      <c r="AG16" s="3">
        <f t="shared" si="16"/>
        <v>39</v>
      </c>
    </row>
    <row r="17" spans="1:33" ht="14.25" customHeight="1">
      <c r="A17" s="11">
        <f>A16+1</f>
        <v>12</v>
      </c>
      <c r="B17" s="12" t="s">
        <v>28</v>
      </c>
      <c r="C17" s="14" t="s">
        <v>29</v>
      </c>
      <c r="D17" s="157">
        <f t="shared" si="11"/>
        <v>25903.17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15">
        <v>25898.43</v>
      </c>
      <c r="L17" s="15">
        <v>25898.43</v>
      </c>
      <c r="M17" s="15">
        <v>25949.13</v>
      </c>
      <c r="N17" s="7"/>
      <c r="O17" s="15"/>
      <c r="P17" s="7"/>
      <c r="Q17" s="7">
        <f t="shared" si="0"/>
        <v>0.09</v>
      </c>
      <c r="R17" s="7">
        <v>4330.4</v>
      </c>
      <c r="S17" s="7">
        <f t="shared" si="12"/>
        <v>64</v>
      </c>
      <c r="T17" s="47">
        <f t="shared" si="13"/>
        <v>279311</v>
      </c>
      <c r="U17" s="146">
        <f t="shared" si="14"/>
        <v>279301</v>
      </c>
      <c r="V17" s="63">
        <f>ROUND(($V$5/$U$5*T17),0)-11</f>
        <v>180984</v>
      </c>
      <c r="W17" s="7">
        <f t="shared" si="1"/>
        <v>36347</v>
      </c>
      <c r="X17" s="7">
        <f t="shared" si="2"/>
        <v>58623</v>
      </c>
      <c r="Y17" s="7">
        <f t="shared" si="3"/>
        <v>546</v>
      </c>
      <c r="Z17" s="7">
        <f t="shared" si="4"/>
        <v>1203</v>
      </c>
      <c r="AA17" s="7">
        <f t="shared" si="5"/>
        <v>1188</v>
      </c>
      <c r="AB17" s="7">
        <f t="shared" si="6"/>
        <v>410</v>
      </c>
      <c r="AC17" s="7">
        <f t="shared" si="7"/>
        <v>0</v>
      </c>
      <c r="AD17" s="7">
        <f t="shared" si="8"/>
        <v>0</v>
      </c>
      <c r="AE17" s="7">
        <f t="shared" si="9"/>
        <v>0</v>
      </c>
      <c r="AF17" s="143">
        <v>2003</v>
      </c>
      <c r="AG17" s="3">
        <f t="shared" si="16"/>
        <v>10</v>
      </c>
    </row>
    <row r="18" spans="1:33" ht="14.25" customHeight="1">
      <c r="A18" s="11">
        <f>A17+1</f>
        <v>13</v>
      </c>
      <c r="B18" s="12" t="s">
        <v>30</v>
      </c>
      <c r="C18" s="13" t="s">
        <v>31</v>
      </c>
      <c r="D18" s="157">
        <f t="shared" si="11"/>
        <v>8503.87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15">
        <v>8503.6</v>
      </c>
      <c r="L18" s="15">
        <v>8503.6</v>
      </c>
      <c r="M18" s="15">
        <v>8503.6</v>
      </c>
      <c r="N18" s="7"/>
      <c r="O18" s="15"/>
      <c r="P18" s="7"/>
      <c r="Q18" s="7">
        <f t="shared" si="0"/>
        <v>0.029</v>
      </c>
      <c r="R18" s="7">
        <v>765.5</v>
      </c>
      <c r="S18" s="7">
        <f t="shared" si="12"/>
        <v>118</v>
      </c>
      <c r="T18" s="47">
        <f t="shared" si="13"/>
        <v>90000</v>
      </c>
      <c r="U18" s="4">
        <f t="shared" si="14"/>
        <v>90001</v>
      </c>
      <c r="V18" s="7">
        <f t="shared" si="15"/>
        <v>58320</v>
      </c>
      <c r="W18" s="7">
        <f t="shared" si="1"/>
        <v>11712</v>
      </c>
      <c r="X18" s="7">
        <f t="shared" si="2"/>
        <v>18890</v>
      </c>
      <c r="Y18" s="7">
        <f t="shared" si="3"/>
        <v>176</v>
      </c>
      <c r="Z18" s="7">
        <f t="shared" si="4"/>
        <v>388</v>
      </c>
      <c r="AA18" s="7">
        <f t="shared" si="5"/>
        <v>383</v>
      </c>
      <c r="AB18" s="7">
        <f t="shared" si="6"/>
        <v>132</v>
      </c>
      <c r="AC18" s="7">
        <f t="shared" si="7"/>
        <v>0</v>
      </c>
      <c r="AD18" s="7">
        <f t="shared" si="8"/>
        <v>0</v>
      </c>
      <c r="AE18" s="7">
        <f t="shared" si="9"/>
        <v>0</v>
      </c>
      <c r="AF18" s="142">
        <v>1974</v>
      </c>
      <c r="AG18" s="3">
        <f t="shared" si="16"/>
        <v>39</v>
      </c>
    </row>
    <row r="19" spans="1:33" ht="12.75">
      <c r="A19" s="11">
        <f aca="true" t="shared" si="17" ref="A19:A27">A18+1</f>
        <v>14</v>
      </c>
      <c r="B19" s="12" t="s">
        <v>32</v>
      </c>
      <c r="C19" s="13" t="s">
        <v>33</v>
      </c>
      <c r="D19" s="157">
        <f t="shared" si="11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15">
        <v>8800.5</v>
      </c>
      <c r="L19" s="15">
        <v>8800.5</v>
      </c>
      <c r="M19" s="15">
        <v>8800.5</v>
      </c>
      <c r="N19" s="7"/>
      <c r="O19" s="15"/>
      <c r="P19" s="7"/>
      <c r="Q19" s="7">
        <f t="shared" si="0"/>
        <v>0.03</v>
      </c>
      <c r="R19" s="7">
        <v>753.9</v>
      </c>
      <c r="S19" s="7">
        <f t="shared" si="12"/>
        <v>123</v>
      </c>
      <c r="T19" s="47">
        <f t="shared" si="13"/>
        <v>93104</v>
      </c>
      <c r="U19" s="4">
        <f t="shared" si="14"/>
        <v>93105</v>
      </c>
      <c r="V19" s="7">
        <f t="shared" si="15"/>
        <v>60332</v>
      </c>
      <c r="W19" s="7">
        <f t="shared" si="1"/>
        <v>12116</v>
      </c>
      <c r="X19" s="7">
        <f t="shared" si="2"/>
        <v>19541</v>
      </c>
      <c r="Y19" s="7">
        <f t="shared" si="3"/>
        <v>182</v>
      </c>
      <c r="Z19" s="7">
        <f t="shared" si="4"/>
        <v>401</v>
      </c>
      <c r="AA19" s="7">
        <f t="shared" si="5"/>
        <v>396</v>
      </c>
      <c r="AB19" s="7">
        <f t="shared" si="6"/>
        <v>137</v>
      </c>
      <c r="AC19" s="7">
        <f t="shared" si="7"/>
        <v>0</v>
      </c>
      <c r="AD19" s="7">
        <f t="shared" si="8"/>
        <v>0</v>
      </c>
      <c r="AE19" s="7">
        <f t="shared" si="9"/>
        <v>0</v>
      </c>
      <c r="AF19" s="142">
        <v>1974</v>
      </c>
      <c r="AG19" s="3">
        <f t="shared" si="16"/>
        <v>39</v>
      </c>
    </row>
    <row r="20" spans="1:33" ht="12.75">
      <c r="A20" s="11">
        <f t="shared" si="17"/>
        <v>15</v>
      </c>
      <c r="B20" s="12" t="s">
        <v>34</v>
      </c>
      <c r="C20" s="13" t="s">
        <v>35</v>
      </c>
      <c r="D20" s="157">
        <f t="shared" si="11"/>
        <v>6890.94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15">
        <v>6890.95</v>
      </c>
      <c r="L20" s="15">
        <v>6890.92</v>
      </c>
      <c r="M20" s="15">
        <v>6890.92</v>
      </c>
      <c r="N20" s="7"/>
      <c r="O20" s="15"/>
      <c r="P20" s="7"/>
      <c r="Q20" s="7">
        <f t="shared" si="0"/>
        <v>0.024</v>
      </c>
      <c r="R20" s="7">
        <v>669.6</v>
      </c>
      <c r="S20" s="7">
        <f t="shared" si="12"/>
        <v>111</v>
      </c>
      <c r="T20" s="47">
        <f t="shared" si="13"/>
        <v>74483</v>
      </c>
      <c r="U20" s="4">
        <f t="shared" si="14"/>
        <v>74484</v>
      </c>
      <c r="V20" s="7">
        <f t="shared" si="15"/>
        <v>48265</v>
      </c>
      <c r="W20" s="7">
        <f t="shared" si="1"/>
        <v>9693</v>
      </c>
      <c r="X20" s="7">
        <f t="shared" si="2"/>
        <v>15633</v>
      </c>
      <c r="Y20" s="7">
        <f t="shared" si="3"/>
        <v>146</v>
      </c>
      <c r="Z20" s="7">
        <f t="shared" si="4"/>
        <v>321</v>
      </c>
      <c r="AA20" s="7">
        <f t="shared" si="5"/>
        <v>317</v>
      </c>
      <c r="AB20" s="7">
        <f t="shared" si="6"/>
        <v>109</v>
      </c>
      <c r="AC20" s="7">
        <f t="shared" si="7"/>
        <v>0</v>
      </c>
      <c r="AD20" s="7">
        <f t="shared" si="8"/>
        <v>0</v>
      </c>
      <c r="AE20" s="7">
        <f t="shared" si="9"/>
        <v>0</v>
      </c>
      <c r="AF20" s="142">
        <v>1974</v>
      </c>
      <c r="AG20" s="3">
        <f t="shared" si="16"/>
        <v>39</v>
      </c>
    </row>
    <row r="21" spans="1:33" ht="12.75">
      <c r="A21" s="11">
        <f t="shared" si="17"/>
        <v>16</v>
      </c>
      <c r="B21" s="12" t="s">
        <v>36</v>
      </c>
      <c r="C21" s="13" t="s">
        <v>37</v>
      </c>
      <c r="D21" s="157">
        <f t="shared" si="11"/>
        <v>3852.55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15">
        <v>3852.52</v>
      </c>
      <c r="L21" s="15">
        <v>3852.52</v>
      </c>
      <c r="M21" s="15">
        <v>3852.22</v>
      </c>
      <c r="N21" s="7"/>
      <c r="O21" s="15"/>
      <c r="P21" s="7"/>
      <c r="Q21" s="7">
        <f t="shared" si="0"/>
        <v>0.013</v>
      </c>
      <c r="R21" s="7">
        <v>313.9</v>
      </c>
      <c r="S21" s="7">
        <f t="shared" si="12"/>
        <v>129</v>
      </c>
      <c r="T21" s="47">
        <f t="shared" si="13"/>
        <v>40345</v>
      </c>
      <c r="U21" s="4">
        <f t="shared" si="14"/>
        <v>40346</v>
      </c>
      <c r="V21" s="7">
        <f t="shared" si="15"/>
        <v>26144</v>
      </c>
      <c r="W21" s="7">
        <f t="shared" si="1"/>
        <v>5250</v>
      </c>
      <c r="X21" s="7">
        <f t="shared" si="2"/>
        <v>8468</v>
      </c>
      <c r="Y21" s="7">
        <f t="shared" si="3"/>
        <v>79</v>
      </c>
      <c r="Z21" s="7">
        <f t="shared" si="4"/>
        <v>174</v>
      </c>
      <c r="AA21" s="7">
        <f t="shared" si="5"/>
        <v>172</v>
      </c>
      <c r="AB21" s="7">
        <f t="shared" si="6"/>
        <v>59</v>
      </c>
      <c r="AC21" s="7">
        <f t="shared" si="7"/>
        <v>0</v>
      </c>
      <c r="AD21" s="7">
        <f t="shared" si="8"/>
        <v>0</v>
      </c>
      <c r="AE21" s="7">
        <f t="shared" si="9"/>
        <v>0</v>
      </c>
      <c r="AF21" s="142">
        <v>1974</v>
      </c>
      <c r="AG21" s="3">
        <f t="shared" si="16"/>
        <v>39</v>
      </c>
    </row>
    <row r="22" spans="1:33" ht="15" customHeight="1">
      <c r="A22" s="11">
        <f t="shared" si="17"/>
        <v>17</v>
      </c>
      <c r="B22" s="12" t="s">
        <v>38</v>
      </c>
      <c r="C22" s="13" t="s">
        <v>39</v>
      </c>
      <c r="D22" s="157">
        <f t="shared" si="11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15">
        <v>14342.56</v>
      </c>
      <c r="L22" s="15">
        <v>14342.56</v>
      </c>
      <c r="M22" s="15">
        <v>14342.56</v>
      </c>
      <c r="N22" s="7"/>
      <c r="O22" s="15"/>
      <c r="P22" s="7"/>
      <c r="Q22" s="7">
        <f t="shared" si="0"/>
        <v>0.05</v>
      </c>
      <c r="R22" s="7">
        <v>1904.9</v>
      </c>
      <c r="S22" s="7">
        <f t="shared" si="12"/>
        <v>81</v>
      </c>
      <c r="T22" s="47">
        <f t="shared" si="13"/>
        <v>155173</v>
      </c>
      <c r="U22" s="4">
        <f t="shared" si="14"/>
        <v>155173</v>
      </c>
      <c r="V22" s="7">
        <f t="shared" si="15"/>
        <v>100553</v>
      </c>
      <c r="W22" s="7">
        <f t="shared" si="1"/>
        <v>20193</v>
      </c>
      <c r="X22" s="7">
        <f t="shared" si="2"/>
        <v>32568</v>
      </c>
      <c r="Y22" s="7">
        <f t="shared" si="3"/>
        <v>303</v>
      </c>
      <c r="Z22" s="7">
        <f t="shared" si="4"/>
        <v>668</v>
      </c>
      <c r="AA22" s="7">
        <f t="shared" si="5"/>
        <v>660</v>
      </c>
      <c r="AB22" s="7">
        <f t="shared" si="6"/>
        <v>228</v>
      </c>
      <c r="AC22" s="7">
        <f t="shared" si="7"/>
        <v>0</v>
      </c>
      <c r="AD22" s="7">
        <f t="shared" si="8"/>
        <v>0</v>
      </c>
      <c r="AE22" s="7">
        <f t="shared" si="9"/>
        <v>0</v>
      </c>
      <c r="AF22" s="142">
        <v>1974</v>
      </c>
      <c r="AG22" s="3">
        <f t="shared" si="16"/>
        <v>39</v>
      </c>
    </row>
    <row r="23" spans="1:33" ht="14.25" customHeight="1">
      <c r="A23" s="11">
        <f t="shared" si="17"/>
        <v>18</v>
      </c>
      <c r="B23" s="12" t="s">
        <v>40</v>
      </c>
      <c r="C23" s="13" t="s">
        <v>41</v>
      </c>
      <c r="D23" s="157">
        <f t="shared" si="11"/>
        <v>8509.15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15">
        <v>8510.71</v>
      </c>
      <c r="L23" s="15">
        <v>8510.71</v>
      </c>
      <c r="M23" s="15">
        <v>8510.71</v>
      </c>
      <c r="N23" s="7"/>
      <c r="O23" s="15"/>
      <c r="P23" s="7"/>
      <c r="Q23" s="7">
        <f t="shared" si="0"/>
        <v>0.029</v>
      </c>
      <c r="R23" s="7">
        <v>743.4</v>
      </c>
      <c r="S23" s="7">
        <f t="shared" si="12"/>
        <v>121</v>
      </c>
      <c r="T23" s="47">
        <f t="shared" si="13"/>
        <v>90000</v>
      </c>
      <c r="U23" s="4">
        <f t="shared" si="14"/>
        <v>90001</v>
      </c>
      <c r="V23" s="7">
        <f t="shared" si="15"/>
        <v>58320</v>
      </c>
      <c r="W23" s="7">
        <f t="shared" si="1"/>
        <v>11712</v>
      </c>
      <c r="X23" s="7">
        <f t="shared" si="2"/>
        <v>18890</v>
      </c>
      <c r="Y23" s="7">
        <f t="shared" si="3"/>
        <v>176</v>
      </c>
      <c r="Z23" s="7">
        <f t="shared" si="4"/>
        <v>388</v>
      </c>
      <c r="AA23" s="7">
        <f t="shared" si="5"/>
        <v>383</v>
      </c>
      <c r="AB23" s="7">
        <f t="shared" si="6"/>
        <v>132</v>
      </c>
      <c r="AC23" s="7">
        <f t="shared" si="7"/>
        <v>0</v>
      </c>
      <c r="AD23" s="7">
        <f t="shared" si="8"/>
        <v>0</v>
      </c>
      <c r="AE23" s="7">
        <f t="shared" si="9"/>
        <v>0</v>
      </c>
      <c r="AF23" s="142">
        <v>1974</v>
      </c>
      <c r="AG23" s="3">
        <f t="shared" si="16"/>
        <v>39</v>
      </c>
    </row>
    <row r="24" spans="1:33" ht="15" customHeight="1">
      <c r="A24" s="11">
        <f t="shared" si="17"/>
        <v>19</v>
      </c>
      <c r="B24" s="12" t="s">
        <v>42</v>
      </c>
      <c r="C24" s="13" t="s">
        <v>43</v>
      </c>
      <c r="D24" s="157">
        <f t="shared" si="11"/>
        <v>8791.96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15">
        <v>8793.23</v>
      </c>
      <c r="L24" s="15">
        <v>8793.23</v>
      </c>
      <c r="M24" s="15">
        <v>8793.23</v>
      </c>
      <c r="N24" s="7"/>
      <c r="O24" s="15"/>
      <c r="P24" s="7"/>
      <c r="Q24" s="7">
        <f t="shared" si="0"/>
        <v>0.03</v>
      </c>
      <c r="R24" s="7">
        <v>736</v>
      </c>
      <c r="S24" s="7">
        <f t="shared" si="12"/>
        <v>127</v>
      </c>
      <c r="T24" s="47">
        <f t="shared" si="13"/>
        <v>93104</v>
      </c>
      <c r="U24" s="4">
        <f t="shared" si="14"/>
        <v>93105</v>
      </c>
      <c r="V24" s="7">
        <f t="shared" si="15"/>
        <v>60332</v>
      </c>
      <c r="W24" s="7">
        <f t="shared" si="1"/>
        <v>12116</v>
      </c>
      <c r="X24" s="7">
        <f t="shared" si="2"/>
        <v>19541</v>
      </c>
      <c r="Y24" s="7">
        <f t="shared" si="3"/>
        <v>182</v>
      </c>
      <c r="Z24" s="7">
        <f t="shared" si="4"/>
        <v>401</v>
      </c>
      <c r="AA24" s="7">
        <f t="shared" si="5"/>
        <v>396</v>
      </c>
      <c r="AB24" s="7">
        <f t="shared" si="6"/>
        <v>137</v>
      </c>
      <c r="AC24" s="7">
        <f t="shared" si="7"/>
        <v>0</v>
      </c>
      <c r="AD24" s="7">
        <f t="shared" si="8"/>
        <v>0</v>
      </c>
      <c r="AE24" s="7">
        <f t="shared" si="9"/>
        <v>0</v>
      </c>
      <c r="AF24" s="142">
        <v>1974</v>
      </c>
      <c r="AG24" s="3">
        <f t="shared" si="16"/>
        <v>39</v>
      </c>
    </row>
    <row r="25" spans="1:33" ht="12.75">
      <c r="A25" s="11">
        <f t="shared" si="17"/>
        <v>20</v>
      </c>
      <c r="B25" s="12" t="s">
        <v>44</v>
      </c>
      <c r="C25" s="13" t="s">
        <v>45</v>
      </c>
      <c r="D25" s="157">
        <f t="shared" si="11"/>
        <v>7064.59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15">
        <v>7064.6</v>
      </c>
      <c r="L25" s="15">
        <v>7064.6</v>
      </c>
      <c r="M25" s="15">
        <v>7064.5</v>
      </c>
      <c r="N25" s="7"/>
      <c r="O25" s="15"/>
      <c r="P25" s="7"/>
      <c r="Q25" s="7">
        <f t="shared" si="0"/>
        <v>0.024</v>
      </c>
      <c r="R25" s="7">
        <v>590.1</v>
      </c>
      <c r="S25" s="7">
        <f t="shared" si="12"/>
        <v>126</v>
      </c>
      <c r="T25" s="47">
        <f t="shared" si="13"/>
        <v>74483</v>
      </c>
      <c r="U25" s="4">
        <f t="shared" si="14"/>
        <v>74484</v>
      </c>
      <c r="V25" s="7">
        <f t="shared" si="15"/>
        <v>48265</v>
      </c>
      <c r="W25" s="7">
        <f t="shared" si="1"/>
        <v>9693</v>
      </c>
      <c r="X25" s="7">
        <f t="shared" si="2"/>
        <v>15633</v>
      </c>
      <c r="Y25" s="7">
        <f t="shared" si="3"/>
        <v>146</v>
      </c>
      <c r="Z25" s="7">
        <f t="shared" si="4"/>
        <v>321</v>
      </c>
      <c r="AA25" s="7">
        <f t="shared" si="5"/>
        <v>317</v>
      </c>
      <c r="AB25" s="7">
        <f t="shared" si="6"/>
        <v>109</v>
      </c>
      <c r="AC25" s="7">
        <f t="shared" si="7"/>
        <v>0</v>
      </c>
      <c r="AD25" s="7">
        <f t="shared" si="8"/>
        <v>0</v>
      </c>
      <c r="AE25" s="7">
        <f t="shared" si="9"/>
        <v>0</v>
      </c>
      <c r="AF25" s="142">
        <v>1974</v>
      </c>
      <c r="AG25" s="3">
        <f t="shared" si="16"/>
        <v>39</v>
      </c>
    </row>
    <row r="26" spans="1:33" ht="12.75">
      <c r="A26" s="11">
        <f t="shared" si="17"/>
        <v>21</v>
      </c>
      <c r="B26" s="12" t="s">
        <v>46</v>
      </c>
      <c r="C26" s="13" t="s">
        <v>47</v>
      </c>
      <c r="D26" s="157">
        <f t="shared" si="11"/>
        <v>3907.47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15">
        <v>3907.7</v>
      </c>
      <c r="L26" s="15">
        <v>3907.7</v>
      </c>
      <c r="M26" s="15">
        <v>3907.7</v>
      </c>
      <c r="N26" s="7"/>
      <c r="O26" s="15"/>
      <c r="P26" s="7"/>
      <c r="Q26" s="7">
        <f t="shared" si="0"/>
        <v>0.014</v>
      </c>
      <c r="R26" s="7">
        <v>376.4</v>
      </c>
      <c r="S26" s="7">
        <f t="shared" si="12"/>
        <v>115</v>
      </c>
      <c r="T26" s="47">
        <f t="shared" si="13"/>
        <v>43448</v>
      </c>
      <c r="U26" s="4">
        <f t="shared" si="14"/>
        <v>43448</v>
      </c>
      <c r="V26" s="7">
        <f t="shared" si="15"/>
        <v>28154</v>
      </c>
      <c r="W26" s="7">
        <f t="shared" si="1"/>
        <v>5654</v>
      </c>
      <c r="X26" s="7">
        <f t="shared" si="2"/>
        <v>9119</v>
      </c>
      <c r="Y26" s="7">
        <f t="shared" si="3"/>
        <v>85</v>
      </c>
      <c r="Z26" s="7">
        <f t="shared" si="4"/>
        <v>187</v>
      </c>
      <c r="AA26" s="7">
        <f t="shared" si="5"/>
        <v>185</v>
      </c>
      <c r="AB26" s="7">
        <f t="shared" si="6"/>
        <v>64</v>
      </c>
      <c r="AC26" s="7">
        <f t="shared" si="7"/>
        <v>0</v>
      </c>
      <c r="AD26" s="7">
        <f t="shared" si="8"/>
        <v>0</v>
      </c>
      <c r="AE26" s="7">
        <f t="shared" si="9"/>
        <v>0</v>
      </c>
      <c r="AF26" s="142">
        <v>1974</v>
      </c>
      <c r="AG26" s="3">
        <f t="shared" si="16"/>
        <v>39</v>
      </c>
    </row>
    <row r="27" spans="1:33" ht="12.75">
      <c r="A27" s="11">
        <f t="shared" si="17"/>
        <v>22</v>
      </c>
      <c r="B27" s="12" t="s">
        <v>48</v>
      </c>
      <c r="C27" s="13" t="s">
        <v>49</v>
      </c>
      <c r="D27" s="157">
        <f t="shared" si="11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15">
        <v>10519.77</v>
      </c>
      <c r="L27" s="15">
        <v>10519.77</v>
      </c>
      <c r="M27" s="15">
        <v>10519.77</v>
      </c>
      <c r="N27" s="7"/>
      <c r="O27" s="15"/>
      <c r="P27" s="7"/>
      <c r="Q27" s="7">
        <f t="shared" si="0"/>
        <v>0.036</v>
      </c>
      <c r="R27" s="7">
        <v>1253</v>
      </c>
      <c r="S27" s="7">
        <f t="shared" si="12"/>
        <v>89</v>
      </c>
      <c r="T27" s="47">
        <f t="shared" si="13"/>
        <v>111725</v>
      </c>
      <c r="U27" s="4">
        <f t="shared" si="14"/>
        <v>111724</v>
      </c>
      <c r="V27" s="7">
        <f t="shared" si="15"/>
        <v>72398</v>
      </c>
      <c r="W27" s="7">
        <f t="shared" si="1"/>
        <v>14539</v>
      </c>
      <c r="X27" s="7">
        <f t="shared" si="2"/>
        <v>23449</v>
      </c>
      <c r="Y27" s="7">
        <f t="shared" si="3"/>
        <v>218</v>
      </c>
      <c r="Z27" s="7">
        <f t="shared" si="4"/>
        <v>481</v>
      </c>
      <c r="AA27" s="7">
        <f t="shared" si="5"/>
        <v>475</v>
      </c>
      <c r="AB27" s="7">
        <f t="shared" si="6"/>
        <v>164</v>
      </c>
      <c r="AC27" s="7">
        <f t="shared" si="7"/>
        <v>0</v>
      </c>
      <c r="AD27" s="7">
        <f t="shared" si="8"/>
        <v>0</v>
      </c>
      <c r="AE27" s="7">
        <f t="shared" si="9"/>
        <v>0</v>
      </c>
      <c r="AF27" s="142">
        <v>1974</v>
      </c>
      <c r="AG27" s="3">
        <f t="shared" si="16"/>
        <v>39</v>
      </c>
    </row>
    <row r="28" spans="1:31" s="17" customFormat="1" ht="28.5" customHeight="1">
      <c r="A28" s="199" t="s">
        <v>336</v>
      </c>
      <c r="B28" s="199"/>
      <c r="C28" s="199"/>
      <c r="D28" s="16">
        <f>SUM(D6:D27)</f>
        <v>289132.61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aca="true" t="shared" si="19" ref="K28:P28">SUM(K6:K27)</f>
        <v>289130.44</v>
      </c>
      <c r="L28" s="16">
        <f t="shared" si="19"/>
        <v>289130.41</v>
      </c>
      <c r="M28" s="16">
        <f t="shared" si="19"/>
        <v>289180.67000000004</v>
      </c>
      <c r="N28" s="16">
        <f t="shared" si="19"/>
        <v>0</v>
      </c>
      <c r="O28" s="16">
        <f t="shared" si="19"/>
        <v>0</v>
      </c>
      <c r="P28" s="16">
        <f t="shared" si="19"/>
        <v>0</v>
      </c>
      <c r="Q28" s="16">
        <f t="shared" si="18"/>
        <v>1.0000000000000002</v>
      </c>
      <c r="R28" s="77">
        <f t="shared" si="18"/>
        <v>37810.1</v>
      </c>
      <c r="S28" s="16"/>
      <c r="T28" s="159">
        <v>3103460</v>
      </c>
      <c r="U28" s="56">
        <f aca="true" t="shared" si="20" ref="U28:AE28">SUM(U6:U27)</f>
        <v>3103460</v>
      </c>
      <c r="V28" s="56">
        <f t="shared" si="20"/>
        <v>2011045</v>
      </c>
      <c r="W28" s="56">
        <f t="shared" si="20"/>
        <v>403859</v>
      </c>
      <c r="X28" s="56">
        <f t="shared" si="20"/>
        <v>651366</v>
      </c>
      <c r="Y28" s="56">
        <f t="shared" si="20"/>
        <v>6067</v>
      </c>
      <c r="Z28" s="56">
        <f t="shared" si="20"/>
        <v>13367</v>
      </c>
      <c r="AA28" s="56">
        <f t="shared" si="20"/>
        <v>13201</v>
      </c>
      <c r="AB28" s="56">
        <f t="shared" si="20"/>
        <v>4555</v>
      </c>
      <c r="AC28" s="56">
        <f t="shared" si="20"/>
        <v>0</v>
      </c>
      <c r="AD28" s="57">
        <f t="shared" si="20"/>
        <v>0</v>
      </c>
      <c r="AE28" s="57">
        <f t="shared" si="20"/>
        <v>0</v>
      </c>
    </row>
    <row r="29" spans="1:31" s="10" customFormat="1" ht="36">
      <c r="A29" s="18"/>
      <c r="B29" s="200" t="s">
        <v>337</v>
      </c>
      <c r="C29" s="20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SUM(V29:AE29)</f>
        <v>2937973</v>
      </c>
      <c r="V29" s="67">
        <v>1862608</v>
      </c>
      <c r="W29" s="67">
        <v>375564</v>
      </c>
      <c r="X29" s="67">
        <v>647181</v>
      </c>
      <c r="Y29" s="67">
        <v>10245</v>
      </c>
      <c r="Z29" s="67">
        <v>17802</v>
      </c>
      <c r="AA29" s="67">
        <v>0</v>
      </c>
      <c r="AB29" s="67">
        <v>19427</v>
      </c>
      <c r="AC29" s="67">
        <v>2469</v>
      </c>
      <c r="AD29" s="67">
        <v>0</v>
      </c>
      <c r="AE29" s="162">
        <f>T59-SUM(V29:AD29)</f>
        <v>2677</v>
      </c>
    </row>
    <row r="30" spans="1:33" ht="11.25" customHeight="1">
      <c r="A30" s="11">
        <f>A27+1</f>
        <v>23</v>
      </c>
      <c r="B30" s="20" t="s">
        <v>50</v>
      </c>
      <c r="C30" s="21" t="s">
        <v>51</v>
      </c>
      <c r="D30" s="157">
        <f aca="true" t="shared" si="21" ref="D30:D58">ROUND(((E30+F30+G30+H30+I30+J30+K30+L30+M30+N30+O30+P30)/9),2)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15">
        <v>8001.7</v>
      </c>
      <c r="L30" s="15">
        <v>8001.7</v>
      </c>
      <c r="M30" s="15">
        <v>8001.7</v>
      </c>
      <c r="N30" s="7"/>
      <c r="O30" s="7"/>
      <c r="P30" s="15"/>
      <c r="Q30" s="7">
        <f>ROUND((D30/$D$59),3)</f>
        <v>0.029</v>
      </c>
      <c r="R30" s="7">
        <v>1151.5</v>
      </c>
      <c r="S30" s="7">
        <f aca="true" t="shared" si="22" ref="S30:S58">ROUND((U30/R30),0)</f>
        <v>74</v>
      </c>
      <c r="T30" s="47">
        <f>ROUND((Q30*$T$59),0)</f>
        <v>85201</v>
      </c>
      <c r="U30" s="4">
        <f>SUM(V30:AE30)</f>
        <v>85200</v>
      </c>
      <c r="V30" s="7">
        <f>ROUND(($V$29/$U$29*T30),0)</f>
        <v>54015</v>
      </c>
      <c r="W30" s="7">
        <f aca="true" t="shared" si="23" ref="W30:W58">ROUND(($W$29/$U$29*T30),0)</f>
        <v>10891</v>
      </c>
      <c r="X30" s="7">
        <f aca="true" t="shared" si="24" ref="X30:X58">ROUND(($X$29/$U$29*T30),0)</f>
        <v>18768</v>
      </c>
      <c r="Y30" s="7">
        <f aca="true" t="shared" si="25" ref="Y30:Y58">ROUND(($Y$29/$U$29*T30),0)</f>
        <v>297</v>
      </c>
      <c r="Z30" s="7">
        <f aca="true" t="shared" si="26" ref="Z30:Z58">ROUND(($Z$29/$U$29*T30),0)</f>
        <v>516</v>
      </c>
      <c r="AA30" s="7">
        <f aca="true" t="shared" si="27" ref="AA30:AA58">ROUND(($AA$29/$U$29*T30),0)</f>
        <v>0</v>
      </c>
      <c r="AB30" s="7">
        <f aca="true" t="shared" si="28" ref="AB30:AB58">ROUND(($AB$29/$U$29*T30),0)</f>
        <v>563</v>
      </c>
      <c r="AC30" s="7">
        <f aca="true" t="shared" si="29" ref="AC30:AC58">ROUND(($AC$29/$U$29*T30),0)</f>
        <v>72</v>
      </c>
      <c r="AD30" s="7">
        <f aca="true" t="shared" si="30" ref="AD30:AD58">ROUND(($AD$29/$U$29*T30),0)</f>
        <v>0</v>
      </c>
      <c r="AE30" s="7">
        <f aca="true" t="shared" si="31" ref="AE30:AE58">ROUND(($AE$29/$U$29*T30),0)</f>
        <v>78</v>
      </c>
      <c r="AF30" s="142">
        <v>1976</v>
      </c>
      <c r="AG30" s="3">
        <f aca="true" t="shared" si="32" ref="AG30:AG58">2013-AF30</f>
        <v>37</v>
      </c>
    </row>
    <row r="31" spans="1:33" ht="24">
      <c r="A31" s="11">
        <f aca="true" t="shared" si="33" ref="A31:A58">A30+1</f>
        <v>24</v>
      </c>
      <c r="B31" s="20" t="s">
        <v>52</v>
      </c>
      <c r="C31" s="21" t="s">
        <v>53</v>
      </c>
      <c r="D31" s="157">
        <f t="shared" si="21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15">
        <v>8156.3</v>
      </c>
      <c r="L31" s="15">
        <v>8156.3</v>
      </c>
      <c r="M31" s="15">
        <v>8156.3</v>
      </c>
      <c r="N31" s="7"/>
      <c r="O31" s="7"/>
      <c r="P31" s="15"/>
      <c r="Q31" s="7">
        <f aca="true" t="shared" si="34" ref="Q31:Q58">ROUND((D31/$D$59),3)</f>
        <v>0.03</v>
      </c>
      <c r="R31" s="7">
        <v>1173.5</v>
      </c>
      <c r="S31" s="7">
        <f t="shared" si="22"/>
        <v>75</v>
      </c>
      <c r="T31" s="47">
        <f aca="true" t="shared" si="35" ref="T31:T58">ROUND((Q31*$T$59),0)</f>
        <v>88139</v>
      </c>
      <c r="U31" s="4">
        <f aca="true" t="shared" si="36" ref="U31:U58">SUM(V31:AE31)</f>
        <v>88138</v>
      </c>
      <c r="V31" s="7">
        <f aca="true" t="shared" si="37" ref="V31:V58">ROUND(($V$29/$U$29*T31),0)</f>
        <v>55878</v>
      </c>
      <c r="W31" s="7">
        <f t="shared" si="23"/>
        <v>11267</v>
      </c>
      <c r="X31" s="7">
        <f t="shared" si="24"/>
        <v>19415</v>
      </c>
      <c r="Y31" s="7">
        <f t="shared" si="25"/>
        <v>307</v>
      </c>
      <c r="Z31" s="7">
        <f t="shared" si="26"/>
        <v>534</v>
      </c>
      <c r="AA31" s="7">
        <f t="shared" si="27"/>
        <v>0</v>
      </c>
      <c r="AB31" s="7">
        <f t="shared" si="28"/>
        <v>583</v>
      </c>
      <c r="AC31" s="7">
        <f t="shared" si="29"/>
        <v>74</v>
      </c>
      <c r="AD31" s="7">
        <f t="shared" si="30"/>
        <v>0</v>
      </c>
      <c r="AE31" s="7">
        <f t="shared" si="31"/>
        <v>80</v>
      </c>
      <c r="AF31" s="142">
        <v>1983</v>
      </c>
      <c r="AG31" s="3">
        <f t="shared" si="32"/>
        <v>30</v>
      </c>
    </row>
    <row r="32" spans="1:33" ht="12.75">
      <c r="A32" s="11">
        <f t="shared" si="33"/>
        <v>25</v>
      </c>
      <c r="B32" s="20" t="s">
        <v>54</v>
      </c>
      <c r="C32" s="21" t="s">
        <v>55</v>
      </c>
      <c r="D32" s="157">
        <f t="shared" si="21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15">
        <v>5294.9</v>
      </c>
      <c r="L32" s="15">
        <v>5294.9</v>
      </c>
      <c r="M32" s="15">
        <v>5294.9</v>
      </c>
      <c r="N32" s="7"/>
      <c r="O32" s="7"/>
      <c r="P32" s="15"/>
      <c r="Q32" s="7">
        <f t="shared" si="34"/>
        <v>0.019</v>
      </c>
      <c r="R32" s="7">
        <v>534.4</v>
      </c>
      <c r="S32" s="7">
        <f t="shared" si="22"/>
        <v>104</v>
      </c>
      <c r="T32" s="47">
        <f t="shared" si="35"/>
        <v>55821</v>
      </c>
      <c r="U32" s="4">
        <f t="shared" si="36"/>
        <v>55821</v>
      </c>
      <c r="V32" s="7">
        <f t="shared" si="37"/>
        <v>35389</v>
      </c>
      <c r="W32" s="7">
        <f t="shared" si="23"/>
        <v>7136</v>
      </c>
      <c r="X32" s="7">
        <f t="shared" si="24"/>
        <v>12296</v>
      </c>
      <c r="Y32" s="7">
        <f t="shared" si="25"/>
        <v>195</v>
      </c>
      <c r="Z32" s="7">
        <f t="shared" si="26"/>
        <v>338</v>
      </c>
      <c r="AA32" s="7">
        <f t="shared" si="27"/>
        <v>0</v>
      </c>
      <c r="AB32" s="7">
        <f t="shared" si="28"/>
        <v>369</v>
      </c>
      <c r="AC32" s="7">
        <f t="shared" si="29"/>
        <v>47</v>
      </c>
      <c r="AD32" s="7">
        <f t="shared" si="30"/>
        <v>0</v>
      </c>
      <c r="AE32" s="7">
        <f t="shared" si="31"/>
        <v>51</v>
      </c>
      <c r="AF32" s="142">
        <v>1975</v>
      </c>
      <c r="AG32" s="3">
        <f t="shared" si="32"/>
        <v>38</v>
      </c>
    </row>
    <row r="33" spans="1:33" ht="12.75">
      <c r="A33" s="11">
        <f t="shared" si="33"/>
        <v>26</v>
      </c>
      <c r="B33" s="20" t="s">
        <v>56</v>
      </c>
      <c r="C33" s="21" t="s">
        <v>57</v>
      </c>
      <c r="D33" s="157">
        <f t="shared" si="21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15">
        <v>10484</v>
      </c>
      <c r="L33" s="15">
        <v>10484</v>
      </c>
      <c r="M33" s="15">
        <v>10484</v>
      </c>
      <c r="N33" s="7"/>
      <c r="O33" s="7"/>
      <c r="P33" s="15"/>
      <c r="Q33" s="7">
        <f t="shared" si="34"/>
        <v>0.039</v>
      </c>
      <c r="R33" s="7">
        <v>1207.4</v>
      </c>
      <c r="S33" s="7">
        <f t="shared" si="22"/>
        <v>95</v>
      </c>
      <c r="T33" s="47">
        <f t="shared" si="35"/>
        <v>114581</v>
      </c>
      <c r="U33" s="4">
        <f t="shared" si="36"/>
        <v>114581</v>
      </c>
      <c r="V33" s="7">
        <f t="shared" si="37"/>
        <v>72642</v>
      </c>
      <c r="W33" s="7">
        <f t="shared" si="23"/>
        <v>14647</v>
      </c>
      <c r="X33" s="7">
        <f t="shared" si="24"/>
        <v>25240</v>
      </c>
      <c r="Y33" s="7">
        <f t="shared" si="25"/>
        <v>400</v>
      </c>
      <c r="Z33" s="7">
        <f t="shared" si="26"/>
        <v>694</v>
      </c>
      <c r="AA33" s="7">
        <f t="shared" si="27"/>
        <v>0</v>
      </c>
      <c r="AB33" s="7">
        <f t="shared" si="28"/>
        <v>758</v>
      </c>
      <c r="AC33" s="7">
        <f t="shared" si="29"/>
        <v>96</v>
      </c>
      <c r="AD33" s="7">
        <f t="shared" si="30"/>
        <v>0</v>
      </c>
      <c r="AE33" s="7">
        <f t="shared" si="31"/>
        <v>104</v>
      </c>
      <c r="AF33" s="142">
        <v>1976</v>
      </c>
      <c r="AG33" s="3">
        <f t="shared" si="32"/>
        <v>37</v>
      </c>
    </row>
    <row r="34" spans="1:33" ht="12.75">
      <c r="A34" s="11">
        <f t="shared" si="33"/>
        <v>27</v>
      </c>
      <c r="B34" s="20" t="s">
        <v>58</v>
      </c>
      <c r="C34" s="21" t="s">
        <v>59</v>
      </c>
      <c r="D34" s="157">
        <f t="shared" si="21"/>
        <v>25938.62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15">
        <v>25938.42</v>
      </c>
      <c r="L34" s="15">
        <v>25938.42</v>
      </c>
      <c r="M34" s="15">
        <v>25938.42</v>
      </c>
      <c r="N34" s="7"/>
      <c r="O34" s="7"/>
      <c r="P34" s="15"/>
      <c r="Q34" s="7">
        <f>ROUND((D34/$D$59),3)</f>
        <v>0.095</v>
      </c>
      <c r="R34" s="7">
        <v>2809.5</v>
      </c>
      <c r="S34" s="7">
        <f t="shared" si="22"/>
        <v>99</v>
      </c>
      <c r="T34" s="47">
        <f t="shared" si="35"/>
        <v>279107</v>
      </c>
      <c r="U34" s="4">
        <f t="shared" si="36"/>
        <v>279107</v>
      </c>
      <c r="V34" s="7">
        <f t="shared" si="37"/>
        <v>176947</v>
      </c>
      <c r="W34" s="7">
        <f t="shared" si="23"/>
        <v>35679</v>
      </c>
      <c r="X34" s="7">
        <f t="shared" si="24"/>
        <v>61482</v>
      </c>
      <c r="Y34" s="7">
        <f t="shared" si="25"/>
        <v>973</v>
      </c>
      <c r="Z34" s="7">
        <f t="shared" si="26"/>
        <v>1691</v>
      </c>
      <c r="AA34" s="7">
        <f t="shared" si="27"/>
        <v>0</v>
      </c>
      <c r="AB34" s="7">
        <f t="shared" si="28"/>
        <v>1846</v>
      </c>
      <c r="AC34" s="7">
        <f t="shared" si="29"/>
        <v>235</v>
      </c>
      <c r="AD34" s="7">
        <f t="shared" si="30"/>
        <v>0</v>
      </c>
      <c r="AE34" s="7">
        <f t="shared" si="31"/>
        <v>254</v>
      </c>
      <c r="AF34" s="142">
        <v>1978</v>
      </c>
      <c r="AG34" s="3">
        <f t="shared" si="32"/>
        <v>35</v>
      </c>
    </row>
    <row r="35" spans="1:33" ht="12.75">
      <c r="A35" s="11">
        <f t="shared" si="33"/>
        <v>28</v>
      </c>
      <c r="B35" s="20" t="s">
        <v>60</v>
      </c>
      <c r="C35" s="21" t="s">
        <v>61</v>
      </c>
      <c r="D35" s="157">
        <f t="shared" si="21"/>
        <v>5363.42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15">
        <v>5363.49</v>
      </c>
      <c r="L35" s="15">
        <v>5363.49</v>
      </c>
      <c r="M35" s="15">
        <v>5363.49</v>
      </c>
      <c r="N35" s="7"/>
      <c r="O35" s="7"/>
      <c r="P35" s="15"/>
      <c r="Q35" s="7">
        <f t="shared" si="34"/>
        <v>0.02</v>
      </c>
      <c r="R35" s="7">
        <v>438.2</v>
      </c>
      <c r="S35" s="7">
        <f t="shared" si="22"/>
        <v>134</v>
      </c>
      <c r="T35" s="47">
        <f t="shared" si="35"/>
        <v>58759</v>
      </c>
      <c r="U35" s="4">
        <f t="shared" si="36"/>
        <v>58760</v>
      </c>
      <c r="V35" s="7">
        <f t="shared" si="37"/>
        <v>37252</v>
      </c>
      <c r="W35" s="7">
        <f t="shared" si="23"/>
        <v>7511</v>
      </c>
      <c r="X35" s="7">
        <f t="shared" si="24"/>
        <v>12944</v>
      </c>
      <c r="Y35" s="7">
        <f t="shared" si="25"/>
        <v>205</v>
      </c>
      <c r="Z35" s="7">
        <f t="shared" si="26"/>
        <v>356</v>
      </c>
      <c r="AA35" s="7">
        <f t="shared" si="27"/>
        <v>0</v>
      </c>
      <c r="AB35" s="7">
        <f t="shared" si="28"/>
        <v>389</v>
      </c>
      <c r="AC35" s="7">
        <f t="shared" si="29"/>
        <v>49</v>
      </c>
      <c r="AD35" s="7">
        <f t="shared" si="30"/>
        <v>0</v>
      </c>
      <c r="AE35" s="7">
        <f t="shared" si="31"/>
        <v>54</v>
      </c>
      <c r="AF35" s="142">
        <v>1976</v>
      </c>
      <c r="AG35" s="3">
        <f t="shared" si="32"/>
        <v>37</v>
      </c>
    </row>
    <row r="36" spans="1:33" ht="12.75">
      <c r="A36" s="11">
        <f t="shared" si="33"/>
        <v>29</v>
      </c>
      <c r="B36" s="20" t="s">
        <v>62</v>
      </c>
      <c r="C36" s="21" t="s">
        <v>63</v>
      </c>
      <c r="D36" s="157">
        <f t="shared" si="21"/>
        <v>5307.55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15">
        <v>5308.2</v>
      </c>
      <c r="L36" s="15">
        <v>5308.2</v>
      </c>
      <c r="M36" s="15">
        <v>5308.2</v>
      </c>
      <c r="N36" s="7"/>
      <c r="O36" s="7"/>
      <c r="P36" s="15"/>
      <c r="Q36" s="7">
        <f t="shared" si="34"/>
        <v>0.02</v>
      </c>
      <c r="R36" s="7">
        <v>493.7</v>
      </c>
      <c r="S36" s="7">
        <f t="shared" si="22"/>
        <v>119</v>
      </c>
      <c r="T36" s="47">
        <f t="shared" si="35"/>
        <v>58759</v>
      </c>
      <c r="U36" s="4">
        <f t="shared" si="36"/>
        <v>58760</v>
      </c>
      <c r="V36" s="7">
        <f t="shared" si="37"/>
        <v>37252</v>
      </c>
      <c r="W36" s="7">
        <f t="shared" si="23"/>
        <v>7511</v>
      </c>
      <c r="X36" s="7">
        <f t="shared" si="24"/>
        <v>12944</v>
      </c>
      <c r="Y36" s="7">
        <f t="shared" si="25"/>
        <v>205</v>
      </c>
      <c r="Z36" s="7">
        <f t="shared" si="26"/>
        <v>356</v>
      </c>
      <c r="AA36" s="7">
        <f t="shared" si="27"/>
        <v>0</v>
      </c>
      <c r="AB36" s="7">
        <f t="shared" si="28"/>
        <v>389</v>
      </c>
      <c r="AC36" s="7">
        <f t="shared" si="29"/>
        <v>49</v>
      </c>
      <c r="AD36" s="7">
        <f t="shared" si="30"/>
        <v>0</v>
      </c>
      <c r="AE36" s="7">
        <f t="shared" si="31"/>
        <v>54</v>
      </c>
      <c r="AF36" s="142">
        <v>1976</v>
      </c>
      <c r="AG36" s="3">
        <f t="shared" si="32"/>
        <v>37</v>
      </c>
    </row>
    <row r="37" spans="1:33" ht="12.75">
      <c r="A37" s="11">
        <f t="shared" si="33"/>
        <v>30</v>
      </c>
      <c r="B37" s="20" t="s">
        <v>64</v>
      </c>
      <c r="C37" s="21" t="s">
        <v>65</v>
      </c>
      <c r="D37" s="157">
        <f t="shared" si="21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15">
        <v>26135.37</v>
      </c>
      <c r="L37" s="15">
        <v>26135.37</v>
      </c>
      <c r="M37" s="15">
        <v>26135.37</v>
      </c>
      <c r="N37" s="7"/>
      <c r="O37" s="7"/>
      <c r="P37" s="15"/>
      <c r="Q37" s="7">
        <f>ROUND((D37/$D$59),3)</f>
        <v>0.096</v>
      </c>
      <c r="R37" s="7">
        <v>4145.9</v>
      </c>
      <c r="S37" s="7">
        <f t="shared" si="22"/>
        <v>68</v>
      </c>
      <c r="T37" s="47">
        <f t="shared" si="35"/>
        <v>282045</v>
      </c>
      <c r="U37" s="4">
        <f t="shared" si="36"/>
        <v>282045</v>
      </c>
      <c r="V37" s="7">
        <f t="shared" si="37"/>
        <v>178810</v>
      </c>
      <c r="W37" s="7">
        <f t="shared" si="23"/>
        <v>36054</v>
      </c>
      <c r="X37" s="7">
        <f t="shared" si="24"/>
        <v>62129</v>
      </c>
      <c r="Y37" s="7">
        <f t="shared" si="25"/>
        <v>984</v>
      </c>
      <c r="Z37" s="7">
        <f t="shared" si="26"/>
        <v>1709</v>
      </c>
      <c r="AA37" s="7">
        <f t="shared" si="27"/>
        <v>0</v>
      </c>
      <c r="AB37" s="7">
        <f t="shared" si="28"/>
        <v>1865</v>
      </c>
      <c r="AC37" s="7">
        <f t="shared" si="29"/>
        <v>237</v>
      </c>
      <c r="AD37" s="7">
        <f t="shared" si="30"/>
        <v>0</v>
      </c>
      <c r="AE37" s="7">
        <f t="shared" si="31"/>
        <v>257</v>
      </c>
      <c r="AF37" s="142">
        <v>1976</v>
      </c>
      <c r="AG37" s="3">
        <f t="shared" si="32"/>
        <v>37</v>
      </c>
    </row>
    <row r="38" spans="1:33" ht="12.75">
      <c r="A38" s="11">
        <f t="shared" si="33"/>
        <v>31</v>
      </c>
      <c r="B38" s="20" t="s">
        <v>66</v>
      </c>
      <c r="C38" s="21" t="s">
        <v>67</v>
      </c>
      <c r="D38" s="157">
        <f t="shared" si="21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15">
        <v>8123.5</v>
      </c>
      <c r="L38" s="15">
        <v>8123.5</v>
      </c>
      <c r="M38" s="15">
        <v>8123.5</v>
      </c>
      <c r="N38" s="7"/>
      <c r="O38" s="7"/>
      <c r="P38" s="15"/>
      <c r="Q38" s="7">
        <f t="shared" si="34"/>
        <v>0.03</v>
      </c>
      <c r="R38" s="7">
        <v>1169</v>
      </c>
      <c r="S38" s="7">
        <f t="shared" si="22"/>
        <v>75</v>
      </c>
      <c r="T38" s="47">
        <f t="shared" si="35"/>
        <v>88139</v>
      </c>
      <c r="U38" s="4">
        <f t="shared" si="36"/>
        <v>88138</v>
      </c>
      <c r="V38" s="7">
        <f t="shared" si="37"/>
        <v>55878</v>
      </c>
      <c r="W38" s="7">
        <f t="shared" si="23"/>
        <v>11267</v>
      </c>
      <c r="X38" s="7">
        <f t="shared" si="24"/>
        <v>19415</v>
      </c>
      <c r="Y38" s="7">
        <f t="shared" si="25"/>
        <v>307</v>
      </c>
      <c r="Z38" s="7">
        <f t="shared" si="26"/>
        <v>534</v>
      </c>
      <c r="AA38" s="7">
        <f t="shared" si="27"/>
        <v>0</v>
      </c>
      <c r="AB38" s="7">
        <f t="shared" si="28"/>
        <v>583</v>
      </c>
      <c r="AC38" s="7">
        <f t="shared" si="29"/>
        <v>74</v>
      </c>
      <c r="AD38" s="7">
        <f t="shared" si="30"/>
        <v>0</v>
      </c>
      <c r="AE38" s="7">
        <f t="shared" si="31"/>
        <v>80</v>
      </c>
      <c r="AF38" s="142">
        <v>1976</v>
      </c>
      <c r="AG38" s="3">
        <f t="shared" si="32"/>
        <v>37</v>
      </c>
    </row>
    <row r="39" spans="1:33" ht="12.75">
      <c r="A39" s="11">
        <f t="shared" si="33"/>
        <v>32</v>
      </c>
      <c r="B39" s="20" t="s">
        <v>68</v>
      </c>
      <c r="C39" s="21" t="s">
        <v>69</v>
      </c>
      <c r="D39" s="157">
        <f t="shared" si="21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15">
        <v>6845.8</v>
      </c>
      <c r="L39" s="15">
        <v>6845.8</v>
      </c>
      <c r="M39" s="15">
        <v>6845.8</v>
      </c>
      <c r="N39" s="7"/>
      <c r="O39" s="7"/>
      <c r="P39" s="15"/>
      <c r="Q39" s="7">
        <f t="shared" si="34"/>
        <v>0.025</v>
      </c>
      <c r="R39" s="7">
        <v>681.9</v>
      </c>
      <c r="S39" s="7">
        <f t="shared" si="22"/>
        <v>108</v>
      </c>
      <c r="T39" s="47">
        <f t="shared" si="35"/>
        <v>73449</v>
      </c>
      <c r="U39" s="4">
        <f t="shared" si="36"/>
        <v>73449</v>
      </c>
      <c r="V39" s="7">
        <f t="shared" si="37"/>
        <v>46565</v>
      </c>
      <c r="W39" s="7">
        <f t="shared" si="23"/>
        <v>9389</v>
      </c>
      <c r="X39" s="7">
        <f t="shared" si="24"/>
        <v>16179</v>
      </c>
      <c r="Y39" s="7">
        <f t="shared" si="25"/>
        <v>256</v>
      </c>
      <c r="Z39" s="7">
        <f t="shared" si="26"/>
        <v>445</v>
      </c>
      <c r="AA39" s="7">
        <f t="shared" si="27"/>
        <v>0</v>
      </c>
      <c r="AB39" s="7">
        <f t="shared" si="28"/>
        <v>486</v>
      </c>
      <c r="AC39" s="7">
        <f t="shared" si="29"/>
        <v>62</v>
      </c>
      <c r="AD39" s="7">
        <f t="shared" si="30"/>
        <v>0</v>
      </c>
      <c r="AE39" s="7">
        <f t="shared" si="31"/>
        <v>67</v>
      </c>
      <c r="AF39" s="142">
        <v>1977</v>
      </c>
      <c r="AG39" s="3">
        <f t="shared" si="32"/>
        <v>36</v>
      </c>
    </row>
    <row r="40" spans="1:33" ht="12.75">
      <c r="A40" s="11">
        <f t="shared" si="33"/>
        <v>33</v>
      </c>
      <c r="B40" s="20" t="s">
        <v>70</v>
      </c>
      <c r="C40" s="21" t="s">
        <v>71</v>
      </c>
      <c r="D40" s="157">
        <f t="shared" si="21"/>
        <v>8667.69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15">
        <v>8662.4</v>
      </c>
      <c r="L40" s="15">
        <v>8662.4</v>
      </c>
      <c r="M40" s="15">
        <v>8710</v>
      </c>
      <c r="N40" s="7"/>
      <c r="O40" s="7"/>
      <c r="P40" s="15"/>
      <c r="Q40" s="7">
        <f t="shared" si="34"/>
        <v>0.032</v>
      </c>
      <c r="R40" s="7">
        <v>1472.6</v>
      </c>
      <c r="S40" s="7">
        <f t="shared" si="22"/>
        <v>64</v>
      </c>
      <c r="T40" s="47">
        <f t="shared" si="35"/>
        <v>94015</v>
      </c>
      <c r="U40" s="4">
        <f t="shared" si="36"/>
        <v>94016</v>
      </c>
      <c r="V40" s="7">
        <f t="shared" si="37"/>
        <v>59603</v>
      </c>
      <c r="W40" s="7">
        <f t="shared" si="23"/>
        <v>12018</v>
      </c>
      <c r="X40" s="7">
        <f t="shared" si="24"/>
        <v>20710</v>
      </c>
      <c r="Y40" s="7">
        <f t="shared" si="25"/>
        <v>328</v>
      </c>
      <c r="Z40" s="7">
        <f t="shared" si="26"/>
        <v>570</v>
      </c>
      <c r="AA40" s="7">
        <f t="shared" si="27"/>
        <v>0</v>
      </c>
      <c r="AB40" s="7">
        <f t="shared" si="28"/>
        <v>622</v>
      </c>
      <c r="AC40" s="7">
        <f t="shared" si="29"/>
        <v>79</v>
      </c>
      <c r="AD40" s="7">
        <f t="shared" si="30"/>
        <v>0</v>
      </c>
      <c r="AE40" s="7">
        <f t="shared" si="31"/>
        <v>86</v>
      </c>
      <c r="AF40" s="142">
        <v>1976</v>
      </c>
      <c r="AG40" s="3">
        <f t="shared" si="32"/>
        <v>37</v>
      </c>
    </row>
    <row r="41" spans="1:33" ht="12.75">
      <c r="A41" s="11">
        <f t="shared" si="33"/>
        <v>34</v>
      </c>
      <c r="B41" s="20" t="s">
        <v>72</v>
      </c>
      <c r="C41" s="21" t="s">
        <v>73</v>
      </c>
      <c r="D41" s="157">
        <f t="shared" si="21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15">
        <v>8106</v>
      </c>
      <c r="L41" s="15">
        <v>8106</v>
      </c>
      <c r="M41" s="15">
        <v>8106</v>
      </c>
      <c r="N41" s="7"/>
      <c r="O41" s="7"/>
      <c r="P41" s="15"/>
      <c r="Q41" s="7">
        <f t="shared" si="34"/>
        <v>0.03</v>
      </c>
      <c r="R41" s="7">
        <v>1166.3</v>
      </c>
      <c r="S41" s="7">
        <f t="shared" si="22"/>
        <v>76</v>
      </c>
      <c r="T41" s="47">
        <f t="shared" si="35"/>
        <v>88139</v>
      </c>
      <c r="U41" s="4">
        <f t="shared" si="36"/>
        <v>88138</v>
      </c>
      <c r="V41" s="7">
        <f t="shared" si="37"/>
        <v>55878</v>
      </c>
      <c r="W41" s="7">
        <f t="shared" si="23"/>
        <v>11267</v>
      </c>
      <c r="X41" s="7">
        <f t="shared" si="24"/>
        <v>19415</v>
      </c>
      <c r="Y41" s="7">
        <f t="shared" si="25"/>
        <v>307</v>
      </c>
      <c r="Z41" s="7">
        <f t="shared" si="26"/>
        <v>534</v>
      </c>
      <c r="AA41" s="7">
        <f t="shared" si="27"/>
        <v>0</v>
      </c>
      <c r="AB41" s="7">
        <f t="shared" si="28"/>
        <v>583</v>
      </c>
      <c r="AC41" s="7">
        <f t="shared" si="29"/>
        <v>74</v>
      </c>
      <c r="AD41" s="7">
        <f t="shared" si="30"/>
        <v>0</v>
      </c>
      <c r="AE41" s="7">
        <f t="shared" si="31"/>
        <v>80</v>
      </c>
      <c r="AF41" s="142">
        <v>1977</v>
      </c>
      <c r="AG41" s="3">
        <f t="shared" si="32"/>
        <v>36</v>
      </c>
    </row>
    <row r="42" spans="1:33" ht="12.75">
      <c r="A42" s="11">
        <f t="shared" si="33"/>
        <v>35</v>
      </c>
      <c r="B42" s="20" t="s">
        <v>74</v>
      </c>
      <c r="C42" s="21" t="s">
        <v>75</v>
      </c>
      <c r="D42" s="157">
        <f t="shared" si="21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15">
        <v>8067.95</v>
      </c>
      <c r="L42" s="15">
        <v>8067.95</v>
      </c>
      <c r="M42" s="15">
        <v>8067.95</v>
      </c>
      <c r="N42" s="7"/>
      <c r="O42" s="7"/>
      <c r="P42" s="15"/>
      <c r="Q42" s="7">
        <f t="shared" si="34"/>
        <v>0.03</v>
      </c>
      <c r="R42" s="7">
        <v>1172.3</v>
      </c>
      <c r="S42" s="7">
        <f t="shared" si="22"/>
        <v>75</v>
      </c>
      <c r="T42" s="47">
        <f t="shared" si="35"/>
        <v>88139</v>
      </c>
      <c r="U42" s="4">
        <f t="shared" si="36"/>
        <v>88138</v>
      </c>
      <c r="V42" s="7">
        <f t="shared" si="37"/>
        <v>55878</v>
      </c>
      <c r="W42" s="7">
        <f t="shared" si="23"/>
        <v>11267</v>
      </c>
      <c r="X42" s="7">
        <f t="shared" si="24"/>
        <v>19415</v>
      </c>
      <c r="Y42" s="7">
        <f t="shared" si="25"/>
        <v>307</v>
      </c>
      <c r="Z42" s="7">
        <f t="shared" si="26"/>
        <v>534</v>
      </c>
      <c r="AA42" s="7">
        <f t="shared" si="27"/>
        <v>0</v>
      </c>
      <c r="AB42" s="7">
        <f t="shared" si="28"/>
        <v>583</v>
      </c>
      <c r="AC42" s="7">
        <f t="shared" si="29"/>
        <v>74</v>
      </c>
      <c r="AD42" s="7">
        <f t="shared" si="30"/>
        <v>0</v>
      </c>
      <c r="AE42" s="7">
        <f t="shared" si="31"/>
        <v>80</v>
      </c>
      <c r="AF42" s="142">
        <v>1979</v>
      </c>
      <c r="AG42" s="3">
        <f t="shared" si="32"/>
        <v>34</v>
      </c>
    </row>
    <row r="43" spans="1:33" ht="12.75">
      <c r="A43" s="11">
        <f t="shared" si="33"/>
        <v>36</v>
      </c>
      <c r="B43" s="20" t="s">
        <v>76</v>
      </c>
      <c r="C43" s="21" t="s">
        <v>77</v>
      </c>
      <c r="D43" s="157">
        <f t="shared" si="21"/>
        <v>6084.73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15">
        <v>6093</v>
      </c>
      <c r="L43" s="15">
        <v>6093</v>
      </c>
      <c r="M43" s="15">
        <v>6018.6</v>
      </c>
      <c r="N43" s="7"/>
      <c r="O43" s="7"/>
      <c r="P43" s="15"/>
      <c r="Q43" s="7">
        <f t="shared" si="34"/>
        <v>0.022</v>
      </c>
      <c r="R43" s="7">
        <v>636.8</v>
      </c>
      <c r="S43" s="7">
        <f t="shared" si="22"/>
        <v>101</v>
      </c>
      <c r="T43" s="47">
        <f t="shared" si="35"/>
        <v>64635</v>
      </c>
      <c r="U43" s="146">
        <f t="shared" si="36"/>
        <v>64634</v>
      </c>
      <c r="V43" s="7">
        <f t="shared" si="37"/>
        <v>40977</v>
      </c>
      <c r="W43" s="7">
        <f t="shared" si="23"/>
        <v>8262</v>
      </c>
      <c r="X43" s="7">
        <f t="shared" si="24"/>
        <v>14238</v>
      </c>
      <c r="Y43" s="7">
        <f t="shared" si="25"/>
        <v>225</v>
      </c>
      <c r="Z43" s="7">
        <f t="shared" si="26"/>
        <v>392</v>
      </c>
      <c r="AA43" s="7">
        <f t="shared" si="27"/>
        <v>0</v>
      </c>
      <c r="AB43" s="7">
        <f t="shared" si="28"/>
        <v>427</v>
      </c>
      <c r="AC43" s="7">
        <f t="shared" si="29"/>
        <v>54</v>
      </c>
      <c r="AD43" s="7">
        <f t="shared" si="30"/>
        <v>0</v>
      </c>
      <c r="AE43" s="7">
        <f t="shared" si="31"/>
        <v>59</v>
      </c>
      <c r="AF43" s="142">
        <v>1992</v>
      </c>
      <c r="AG43" s="3">
        <f t="shared" si="32"/>
        <v>21</v>
      </c>
    </row>
    <row r="44" spans="1:33" ht="12.75">
      <c r="A44" s="11">
        <f t="shared" si="33"/>
        <v>37</v>
      </c>
      <c r="B44" s="20" t="s">
        <v>78</v>
      </c>
      <c r="C44" s="21" t="s">
        <v>79</v>
      </c>
      <c r="D44" s="157">
        <f t="shared" si="21"/>
        <v>5589.37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15">
        <v>5589.5</v>
      </c>
      <c r="L44" s="15">
        <v>5589.5</v>
      </c>
      <c r="M44" s="15">
        <v>5589.5</v>
      </c>
      <c r="N44" s="7"/>
      <c r="O44" s="7"/>
      <c r="P44" s="15"/>
      <c r="Q44" s="7">
        <f t="shared" si="34"/>
        <v>0.021</v>
      </c>
      <c r="R44" s="7">
        <v>892.8</v>
      </c>
      <c r="S44" s="7">
        <f t="shared" si="22"/>
        <v>69</v>
      </c>
      <c r="T44" s="47">
        <f t="shared" si="35"/>
        <v>61697</v>
      </c>
      <c r="U44" s="146">
        <f t="shared" si="36"/>
        <v>61697</v>
      </c>
      <c r="V44" s="7">
        <f t="shared" si="37"/>
        <v>39114</v>
      </c>
      <c r="W44" s="7">
        <f t="shared" si="23"/>
        <v>7887</v>
      </c>
      <c r="X44" s="7">
        <f t="shared" si="24"/>
        <v>13591</v>
      </c>
      <c r="Y44" s="7">
        <f t="shared" si="25"/>
        <v>215</v>
      </c>
      <c r="Z44" s="7">
        <f t="shared" si="26"/>
        <v>374</v>
      </c>
      <c r="AA44" s="7">
        <f t="shared" si="27"/>
        <v>0</v>
      </c>
      <c r="AB44" s="7">
        <f t="shared" si="28"/>
        <v>408</v>
      </c>
      <c r="AC44" s="7">
        <f t="shared" si="29"/>
        <v>52</v>
      </c>
      <c r="AD44" s="7">
        <f t="shared" si="30"/>
        <v>0</v>
      </c>
      <c r="AE44" s="7">
        <f t="shared" si="31"/>
        <v>56</v>
      </c>
      <c r="AF44" s="142">
        <v>1996</v>
      </c>
      <c r="AG44" s="3">
        <f t="shared" si="32"/>
        <v>17</v>
      </c>
    </row>
    <row r="45" spans="1:33" ht="13.5" customHeight="1">
      <c r="A45" s="11">
        <f t="shared" si="33"/>
        <v>38</v>
      </c>
      <c r="B45" s="20" t="s">
        <v>80</v>
      </c>
      <c r="C45" s="21" t="s">
        <v>81</v>
      </c>
      <c r="D45" s="157">
        <f t="shared" si="21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15">
        <v>4515.35</v>
      </c>
      <c r="L45" s="15">
        <v>4515.35</v>
      </c>
      <c r="M45" s="15">
        <v>4515.35</v>
      </c>
      <c r="N45" s="7"/>
      <c r="O45" s="7"/>
      <c r="P45" s="15"/>
      <c r="Q45" s="7">
        <f t="shared" si="34"/>
        <v>0.017</v>
      </c>
      <c r="R45" s="7">
        <v>628.6</v>
      </c>
      <c r="S45" s="7">
        <f t="shared" si="22"/>
        <v>79</v>
      </c>
      <c r="T45" s="47">
        <f t="shared" si="35"/>
        <v>49946</v>
      </c>
      <c r="U45" s="146">
        <f t="shared" si="36"/>
        <v>49947</v>
      </c>
      <c r="V45" s="7">
        <f t="shared" si="37"/>
        <v>31665</v>
      </c>
      <c r="W45" s="7">
        <f t="shared" si="23"/>
        <v>6385</v>
      </c>
      <c r="X45" s="7">
        <f t="shared" si="24"/>
        <v>11002</v>
      </c>
      <c r="Y45" s="7">
        <f t="shared" si="25"/>
        <v>174</v>
      </c>
      <c r="Z45" s="7">
        <f t="shared" si="26"/>
        <v>303</v>
      </c>
      <c r="AA45" s="7">
        <f t="shared" si="27"/>
        <v>0</v>
      </c>
      <c r="AB45" s="7">
        <f t="shared" si="28"/>
        <v>330</v>
      </c>
      <c r="AC45" s="7">
        <f t="shared" si="29"/>
        <v>42</v>
      </c>
      <c r="AD45" s="7">
        <f t="shared" si="30"/>
        <v>0</v>
      </c>
      <c r="AE45" s="7">
        <f t="shared" si="31"/>
        <v>46</v>
      </c>
      <c r="AF45" s="21">
        <v>2002</v>
      </c>
      <c r="AG45" s="3">
        <f t="shared" si="32"/>
        <v>11</v>
      </c>
    </row>
    <row r="46" spans="1:33" ht="12.75">
      <c r="A46" s="11">
        <f t="shared" si="33"/>
        <v>39</v>
      </c>
      <c r="B46" s="20" t="s">
        <v>82</v>
      </c>
      <c r="C46" s="21" t="s">
        <v>83</v>
      </c>
      <c r="D46" s="157">
        <f t="shared" si="21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15">
        <v>5279.8</v>
      </c>
      <c r="L46" s="15">
        <v>5279.8</v>
      </c>
      <c r="M46" s="15">
        <v>5279.8</v>
      </c>
      <c r="N46" s="7"/>
      <c r="O46" s="7"/>
      <c r="P46" s="15"/>
      <c r="Q46" s="7">
        <f t="shared" si="34"/>
        <v>0.019</v>
      </c>
      <c r="R46" s="7">
        <v>839.6</v>
      </c>
      <c r="S46" s="7">
        <f t="shared" si="22"/>
        <v>66</v>
      </c>
      <c r="T46" s="47">
        <f t="shared" si="35"/>
        <v>55821</v>
      </c>
      <c r="U46" s="4">
        <f t="shared" si="36"/>
        <v>55821</v>
      </c>
      <c r="V46" s="7">
        <f t="shared" si="37"/>
        <v>35389</v>
      </c>
      <c r="W46" s="7">
        <f t="shared" si="23"/>
        <v>7136</v>
      </c>
      <c r="X46" s="7">
        <f t="shared" si="24"/>
        <v>12296</v>
      </c>
      <c r="Y46" s="7">
        <f t="shared" si="25"/>
        <v>195</v>
      </c>
      <c r="Z46" s="7">
        <f t="shared" si="26"/>
        <v>338</v>
      </c>
      <c r="AA46" s="7">
        <f t="shared" si="27"/>
        <v>0</v>
      </c>
      <c r="AB46" s="7">
        <f t="shared" si="28"/>
        <v>369</v>
      </c>
      <c r="AC46" s="7">
        <f t="shared" si="29"/>
        <v>47</v>
      </c>
      <c r="AD46" s="7">
        <f t="shared" si="30"/>
        <v>0</v>
      </c>
      <c r="AE46" s="7">
        <f t="shared" si="31"/>
        <v>51</v>
      </c>
      <c r="AF46" s="142">
        <v>1977</v>
      </c>
      <c r="AG46" s="3">
        <f t="shared" si="32"/>
        <v>36</v>
      </c>
    </row>
    <row r="47" spans="1:33" ht="12.75">
      <c r="A47" s="11">
        <f t="shared" si="33"/>
        <v>40</v>
      </c>
      <c r="B47" s="20" t="s">
        <v>84</v>
      </c>
      <c r="C47" s="21" t="s">
        <v>85</v>
      </c>
      <c r="D47" s="157">
        <f t="shared" si="21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15">
        <v>5281.5</v>
      </c>
      <c r="L47" s="15">
        <v>5281.5</v>
      </c>
      <c r="M47" s="15">
        <v>5281.5</v>
      </c>
      <c r="N47" s="7"/>
      <c r="O47" s="7"/>
      <c r="P47" s="15"/>
      <c r="Q47" s="7">
        <f t="shared" si="34"/>
        <v>0.019</v>
      </c>
      <c r="R47" s="7">
        <v>829.1</v>
      </c>
      <c r="S47" s="7">
        <f t="shared" si="22"/>
        <v>67</v>
      </c>
      <c r="T47" s="47">
        <f t="shared" si="35"/>
        <v>55821</v>
      </c>
      <c r="U47" s="4">
        <f t="shared" si="36"/>
        <v>55821</v>
      </c>
      <c r="V47" s="7">
        <f t="shared" si="37"/>
        <v>35389</v>
      </c>
      <c r="W47" s="7">
        <f t="shared" si="23"/>
        <v>7136</v>
      </c>
      <c r="X47" s="7">
        <f t="shared" si="24"/>
        <v>12296</v>
      </c>
      <c r="Y47" s="7">
        <f t="shared" si="25"/>
        <v>195</v>
      </c>
      <c r="Z47" s="7">
        <f t="shared" si="26"/>
        <v>338</v>
      </c>
      <c r="AA47" s="7">
        <f t="shared" si="27"/>
        <v>0</v>
      </c>
      <c r="AB47" s="7">
        <f t="shared" si="28"/>
        <v>369</v>
      </c>
      <c r="AC47" s="7">
        <f t="shared" si="29"/>
        <v>47</v>
      </c>
      <c r="AD47" s="7">
        <f t="shared" si="30"/>
        <v>0</v>
      </c>
      <c r="AE47" s="7">
        <f t="shared" si="31"/>
        <v>51</v>
      </c>
      <c r="AF47" s="142">
        <v>1977</v>
      </c>
      <c r="AG47" s="3">
        <f t="shared" si="32"/>
        <v>36</v>
      </c>
    </row>
    <row r="48" spans="1:33" ht="12.75">
      <c r="A48" s="11">
        <f t="shared" si="33"/>
        <v>41</v>
      </c>
      <c r="B48" s="20" t="s">
        <v>86</v>
      </c>
      <c r="C48" s="21" t="s">
        <v>87</v>
      </c>
      <c r="D48" s="157">
        <f t="shared" si="21"/>
        <v>29506.55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15">
        <v>29506.66</v>
      </c>
      <c r="L48" s="15">
        <v>29506.66</v>
      </c>
      <c r="M48" s="15">
        <v>29506.66</v>
      </c>
      <c r="N48" s="7"/>
      <c r="O48" s="7"/>
      <c r="P48" s="15"/>
      <c r="Q48" s="7">
        <f>ROUND((D48/$D$59),3)</f>
        <v>0.108</v>
      </c>
      <c r="R48" s="7">
        <v>3942.5</v>
      </c>
      <c r="S48" s="7">
        <f t="shared" si="22"/>
        <v>80</v>
      </c>
      <c r="T48" s="47">
        <f t="shared" si="35"/>
        <v>317301</v>
      </c>
      <c r="U48" s="4">
        <f t="shared" si="36"/>
        <v>317307</v>
      </c>
      <c r="V48" s="63">
        <f>ROUND(($V$29/$U$29*T48),0)+5</f>
        <v>201167</v>
      </c>
      <c r="W48" s="7">
        <f t="shared" si="23"/>
        <v>40561</v>
      </c>
      <c r="X48" s="7">
        <f t="shared" si="24"/>
        <v>69896</v>
      </c>
      <c r="Y48" s="7">
        <f t="shared" si="25"/>
        <v>1106</v>
      </c>
      <c r="Z48" s="7">
        <f t="shared" si="26"/>
        <v>1923</v>
      </c>
      <c r="AA48" s="7">
        <f t="shared" si="27"/>
        <v>0</v>
      </c>
      <c r="AB48" s="7">
        <f t="shared" si="28"/>
        <v>2098</v>
      </c>
      <c r="AC48" s="7">
        <f t="shared" si="29"/>
        <v>267</v>
      </c>
      <c r="AD48" s="7">
        <f t="shared" si="30"/>
        <v>0</v>
      </c>
      <c r="AE48" s="7">
        <f t="shared" si="31"/>
        <v>289</v>
      </c>
      <c r="AF48" s="142">
        <v>1977</v>
      </c>
      <c r="AG48" s="3">
        <f t="shared" si="32"/>
        <v>36</v>
      </c>
    </row>
    <row r="49" spans="1:33" ht="12.75">
      <c r="A49" s="11">
        <f t="shared" si="33"/>
        <v>42</v>
      </c>
      <c r="B49" s="20" t="s">
        <v>88</v>
      </c>
      <c r="C49" s="21" t="s">
        <v>89</v>
      </c>
      <c r="D49" s="157">
        <f t="shared" si="21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15">
        <v>17703.4</v>
      </c>
      <c r="L49" s="15">
        <v>17703.4</v>
      </c>
      <c r="M49" s="15">
        <v>17703.4</v>
      </c>
      <c r="N49" s="7"/>
      <c r="O49" s="7"/>
      <c r="P49" s="15"/>
      <c r="Q49" s="7">
        <f t="shared" si="34"/>
        <v>0.065</v>
      </c>
      <c r="R49" s="7">
        <v>2305.5</v>
      </c>
      <c r="S49" s="7">
        <f t="shared" si="22"/>
        <v>83</v>
      </c>
      <c r="T49" s="47">
        <f t="shared" si="35"/>
        <v>190968</v>
      </c>
      <c r="U49" s="4">
        <f t="shared" si="36"/>
        <v>190968</v>
      </c>
      <c r="V49" s="76">
        <f>ROUND(($V$29/$U$29*T49),0)</f>
        <v>121069</v>
      </c>
      <c r="W49" s="7">
        <f t="shared" si="23"/>
        <v>24412</v>
      </c>
      <c r="X49" s="7">
        <f t="shared" si="24"/>
        <v>42067</v>
      </c>
      <c r="Y49" s="7">
        <f t="shared" si="25"/>
        <v>666</v>
      </c>
      <c r="Z49" s="7">
        <f t="shared" si="26"/>
        <v>1157</v>
      </c>
      <c r="AA49" s="7">
        <f t="shared" si="27"/>
        <v>0</v>
      </c>
      <c r="AB49" s="7">
        <f t="shared" si="28"/>
        <v>1263</v>
      </c>
      <c r="AC49" s="7">
        <f t="shared" si="29"/>
        <v>160</v>
      </c>
      <c r="AD49" s="7">
        <f t="shared" si="30"/>
        <v>0</v>
      </c>
      <c r="AE49" s="7">
        <f t="shared" si="31"/>
        <v>174</v>
      </c>
      <c r="AF49" s="142">
        <v>1977</v>
      </c>
      <c r="AG49" s="3">
        <f t="shared" si="32"/>
        <v>36</v>
      </c>
    </row>
    <row r="50" spans="1:33" ht="12.75">
      <c r="A50" s="11">
        <f t="shared" si="33"/>
        <v>43</v>
      </c>
      <c r="B50" s="20" t="s">
        <v>90</v>
      </c>
      <c r="C50" s="21" t="s">
        <v>91</v>
      </c>
      <c r="D50" s="157">
        <f t="shared" si="21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15">
        <v>14217.7</v>
      </c>
      <c r="L50" s="15">
        <v>14217.7</v>
      </c>
      <c r="M50" s="15">
        <v>14217.7</v>
      </c>
      <c r="N50" s="7"/>
      <c r="O50" s="7"/>
      <c r="P50" s="15"/>
      <c r="Q50" s="7">
        <f t="shared" si="34"/>
        <v>0.052</v>
      </c>
      <c r="R50" s="7">
        <v>1651.3</v>
      </c>
      <c r="S50" s="7">
        <f t="shared" si="22"/>
        <v>93</v>
      </c>
      <c r="T50" s="47">
        <f t="shared" si="35"/>
        <v>152775</v>
      </c>
      <c r="U50" s="4">
        <f t="shared" si="36"/>
        <v>152775</v>
      </c>
      <c r="V50" s="7">
        <f t="shared" si="37"/>
        <v>96856</v>
      </c>
      <c r="W50" s="7">
        <f t="shared" si="23"/>
        <v>19529</v>
      </c>
      <c r="X50" s="7">
        <f t="shared" si="24"/>
        <v>33654</v>
      </c>
      <c r="Y50" s="7">
        <f t="shared" si="25"/>
        <v>533</v>
      </c>
      <c r="Z50" s="7">
        <f t="shared" si="26"/>
        <v>926</v>
      </c>
      <c r="AA50" s="7">
        <f t="shared" si="27"/>
        <v>0</v>
      </c>
      <c r="AB50" s="7">
        <f t="shared" si="28"/>
        <v>1010</v>
      </c>
      <c r="AC50" s="7">
        <f t="shared" si="29"/>
        <v>128</v>
      </c>
      <c r="AD50" s="7">
        <f t="shared" si="30"/>
        <v>0</v>
      </c>
      <c r="AE50" s="7">
        <f t="shared" si="31"/>
        <v>139</v>
      </c>
      <c r="AF50" s="142">
        <v>1977</v>
      </c>
      <c r="AG50" s="3">
        <f t="shared" si="32"/>
        <v>36</v>
      </c>
    </row>
    <row r="51" spans="1:33" ht="12.75">
      <c r="A51" s="11">
        <f t="shared" si="33"/>
        <v>44</v>
      </c>
      <c r="B51" s="20" t="s">
        <v>92</v>
      </c>
      <c r="C51" s="21" t="s">
        <v>93</v>
      </c>
      <c r="D51" s="157">
        <f t="shared" si="21"/>
        <v>10578.79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15">
        <v>10578.35</v>
      </c>
      <c r="L51" s="15">
        <v>10578.35</v>
      </c>
      <c r="M51" s="15">
        <v>10578.35</v>
      </c>
      <c r="N51" s="7"/>
      <c r="O51" s="7"/>
      <c r="P51" s="15"/>
      <c r="Q51" s="7">
        <f t="shared" si="34"/>
        <v>0.039</v>
      </c>
      <c r="R51" s="7">
        <v>1242.7</v>
      </c>
      <c r="S51" s="7">
        <f t="shared" si="22"/>
        <v>92</v>
      </c>
      <c r="T51" s="47">
        <f t="shared" si="35"/>
        <v>114581</v>
      </c>
      <c r="U51" s="4">
        <f t="shared" si="36"/>
        <v>114581</v>
      </c>
      <c r="V51" s="7">
        <f t="shared" si="37"/>
        <v>72642</v>
      </c>
      <c r="W51" s="7">
        <f t="shared" si="23"/>
        <v>14647</v>
      </c>
      <c r="X51" s="7">
        <f t="shared" si="24"/>
        <v>25240</v>
      </c>
      <c r="Y51" s="7">
        <f t="shared" si="25"/>
        <v>400</v>
      </c>
      <c r="Z51" s="7">
        <f t="shared" si="26"/>
        <v>694</v>
      </c>
      <c r="AA51" s="7">
        <f t="shared" si="27"/>
        <v>0</v>
      </c>
      <c r="AB51" s="7">
        <f t="shared" si="28"/>
        <v>758</v>
      </c>
      <c r="AC51" s="7">
        <f t="shared" si="29"/>
        <v>96</v>
      </c>
      <c r="AD51" s="7">
        <f t="shared" si="30"/>
        <v>0</v>
      </c>
      <c r="AE51" s="7">
        <f t="shared" si="31"/>
        <v>104</v>
      </c>
      <c r="AF51" s="142">
        <v>1977</v>
      </c>
      <c r="AG51" s="3">
        <f t="shared" si="32"/>
        <v>36</v>
      </c>
    </row>
    <row r="52" spans="1:33" ht="12.75">
      <c r="A52" s="11">
        <f t="shared" si="33"/>
        <v>45</v>
      </c>
      <c r="B52" s="20" t="s">
        <v>94</v>
      </c>
      <c r="C52" s="21" t="s">
        <v>95</v>
      </c>
      <c r="D52" s="157">
        <f t="shared" si="21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15">
        <v>5307.02</v>
      </c>
      <c r="L52" s="15">
        <v>5307.02</v>
      </c>
      <c r="M52" s="15">
        <v>5307.02</v>
      </c>
      <c r="N52" s="7"/>
      <c r="O52" s="7"/>
      <c r="P52" s="15"/>
      <c r="Q52" s="7">
        <f t="shared" si="34"/>
        <v>0.02</v>
      </c>
      <c r="R52" s="7">
        <v>570.8</v>
      </c>
      <c r="S52" s="7">
        <f t="shared" si="22"/>
        <v>103</v>
      </c>
      <c r="T52" s="47">
        <f t="shared" si="35"/>
        <v>58759</v>
      </c>
      <c r="U52" s="4">
        <f t="shared" si="36"/>
        <v>58760</v>
      </c>
      <c r="V52" s="7">
        <f t="shared" si="37"/>
        <v>37252</v>
      </c>
      <c r="W52" s="7">
        <f t="shared" si="23"/>
        <v>7511</v>
      </c>
      <c r="X52" s="7">
        <f t="shared" si="24"/>
        <v>12944</v>
      </c>
      <c r="Y52" s="7">
        <f t="shared" si="25"/>
        <v>205</v>
      </c>
      <c r="Z52" s="7">
        <f t="shared" si="26"/>
        <v>356</v>
      </c>
      <c r="AA52" s="7">
        <f t="shared" si="27"/>
        <v>0</v>
      </c>
      <c r="AB52" s="7">
        <f t="shared" si="28"/>
        <v>389</v>
      </c>
      <c r="AC52" s="7">
        <f t="shared" si="29"/>
        <v>49</v>
      </c>
      <c r="AD52" s="7">
        <f t="shared" si="30"/>
        <v>0</v>
      </c>
      <c r="AE52" s="7">
        <f t="shared" si="31"/>
        <v>54</v>
      </c>
      <c r="AF52" s="142">
        <v>1977</v>
      </c>
      <c r="AG52" s="3">
        <f t="shared" si="32"/>
        <v>36</v>
      </c>
    </row>
    <row r="53" spans="1:33" ht="12.75">
      <c r="A53" s="11">
        <f t="shared" si="33"/>
        <v>46</v>
      </c>
      <c r="B53" s="20" t="s">
        <v>96</v>
      </c>
      <c r="C53" s="21" t="s">
        <v>97</v>
      </c>
      <c r="D53" s="157">
        <f t="shared" si="21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15">
        <v>5291.2</v>
      </c>
      <c r="L53" s="15">
        <v>5291.2</v>
      </c>
      <c r="M53" s="15">
        <v>5291.2</v>
      </c>
      <c r="N53" s="7"/>
      <c r="O53" s="7"/>
      <c r="P53" s="15"/>
      <c r="Q53" s="7">
        <f t="shared" si="34"/>
        <v>0.019</v>
      </c>
      <c r="R53" s="7">
        <v>625.8</v>
      </c>
      <c r="S53" s="7">
        <f t="shared" si="22"/>
        <v>89</v>
      </c>
      <c r="T53" s="47">
        <f t="shared" si="35"/>
        <v>55821</v>
      </c>
      <c r="U53" s="4">
        <f t="shared" si="36"/>
        <v>55821</v>
      </c>
      <c r="V53" s="7">
        <f t="shared" si="37"/>
        <v>35389</v>
      </c>
      <c r="W53" s="7">
        <f t="shared" si="23"/>
        <v>7136</v>
      </c>
      <c r="X53" s="7">
        <f t="shared" si="24"/>
        <v>12296</v>
      </c>
      <c r="Y53" s="7">
        <f t="shared" si="25"/>
        <v>195</v>
      </c>
      <c r="Z53" s="7">
        <f t="shared" si="26"/>
        <v>338</v>
      </c>
      <c r="AA53" s="7">
        <f t="shared" si="27"/>
        <v>0</v>
      </c>
      <c r="AB53" s="7">
        <f t="shared" si="28"/>
        <v>369</v>
      </c>
      <c r="AC53" s="7">
        <f t="shared" si="29"/>
        <v>47</v>
      </c>
      <c r="AD53" s="7">
        <f t="shared" si="30"/>
        <v>0</v>
      </c>
      <c r="AE53" s="7">
        <f t="shared" si="31"/>
        <v>51</v>
      </c>
      <c r="AF53" s="142">
        <v>1977</v>
      </c>
      <c r="AG53" s="3">
        <f t="shared" si="32"/>
        <v>36</v>
      </c>
    </row>
    <row r="54" spans="1:33" ht="12.75">
      <c r="A54" s="11">
        <f t="shared" si="33"/>
        <v>47</v>
      </c>
      <c r="B54" s="20" t="s">
        <v>98</v>
      </c>
      <c r="C54" s="21" t="s">
        <v>99</v>
      </c>
      <c r="D54" s="157">
        <f t="shared" si="21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15">
        <v>5292.23</v>
      </c>
      <c r="L54" s="15">
        <v>5292.23</v>
      </c>
      <c r="M54" s="15">
        <v>5292.23</v>
      </c>
      <c r="N54" s="7"/>
      <c r="O54" s="7"/>
      <c r="P54" s="15"/>
      <c r="Q54" s="7">
        <f t="shared" si="34"/>
        <v>0.019</v>
      </c>
      <c r="R54" s="7">
        <v>631.3</v>
      </c>
      <c r="S54" s="7">
        <f t="shared" si="22"/>
        <v>88</v>
      </c>
      <c r="T54" s="47">
        <f t="shared" si="35"/>
        <v>55821</v>
      </c>
      <c r="U54" s="4">
        <f t="shared" si="36"/>
        <v>55821</v>
      </c>
      <c r="V54" s="7">
        <f t="shared" si="37"/>
        <v>35389</v>
      </c>
      <c r="W54" s="7">
        <f t="shared" si="23"/>
        <v>7136</v>
      </c>
      <c r="X54" s="7">
        <f t="shared" si="24"/>
        <v>12296</v>
      </c>
      <c r="Y54" s="7">
        <f t="shared" si="25"/>
        <v>195</v>
      </c>
      <c r="Z54" s="7">
        <f t="shared" si="26"/>
        <v>338</v>
      </c>
      <c r="AA54" s="7">
        <f t="shared" si="27"/>
        <v>0</v>
      </c>
      <c r="AB54" s="7">
        <f t="shared" si="28"/>
        <v>369</v>
      </c>
      <c r="AC54" s="7">
        <f t="shared" si="29"/>
        <v>47</v>
      </c>
      <c r="AD54" s="7">
        <f t="shared" si="30"/>
        <v>0</v>
      </c>
      <c r="AE54" s="7">
        <f t="shared" si="31"/>
        <v>51</v>
      </c>
      <c r="AF54" s="142">
        <v>1977</v>
      </c>
      <c r="AG54" s="3">
        <f t="shared" si="32"/>
        <v>36</v>
      </c>
    </row>
    <row r="55" spans="1:33" ht="12.75">
      <c r="A55" s="11">
        <f t="shared" si="33"/>
        <v>48</v>
      </c>
      <c r="B55" s="20" t="s">
        <v>100</v>
      </c>
      <c r="C55" s="21" t="s">
        <v>101</v>
      </c>
      <c r="D55" s="157">
        <f t="shared" si="21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15">
        <v>6981.66</v>
      </c>
      <c r="L55" s="15">
        <v>6981.66</v>
      </c>
      <c r="M55" s="15">
        <v>6981.66</v>
      </c>
      <c r="N55" s="7"/>
      <c r="O55" s="7"/>
      <c r="P55" s="15"/>
      <c r="Q55" s="7">
        <f t="shared" si="34"/>
        <v>0.026</v>
      </c>
      <c r="R55" s="7">
        <v>705.9</v>
      </c>
      <c r="S55" s="7">
        <f t="shared" si="22"/>
        <v>108</v>
      </c>
      <c r="T55" s="47">
        <f t="shared" si="35"/>
        <v>76387</v>
      </c>
      <c r="U55" s="4">
        <f t="shared" si="36"/>
        <v>76388</v>
      </c>
      <c r="V55" s="7">
        <f t="shared" si="37"/>
        <v>48428</v>
      </c>
      <c r="W55" s="7">
        <f t="shared" si="23"/>
        <v>9765</v>
      </c>
      <c r="X55" s="7">
        <f t="shared" si="24"/>
        <v>16827</v>
      </c>
      <c r="Y55" s="7">
        <f t="shared" si="25"/>
        <v>266</v>
      </c>
      <c r="Z55" s="7">
        <f t="shared" si="26"/>
        <v>463</v>
      </c>
      <c r="AA55" s="7">
        <f t="shared" si="27"/>
        <v>0</v>
      </c>
      <c r="AB55" s="7">
        <f t="shared" si="28"/>
        <v>505</v>
      </c>
      <c r="AC55" s="7">
        <f t="shared" si="29"/>
        <v>64</v>
      </c>
      <c r="AD55" s="7">
        <f t="shared" si="30"/>
        <v>0</v>
      </c>
      <c r="AE55" s="7">
        <f t="shared" si="31"/>
        <v>70</v>
      </c>
      <c r="AF55" s="142">
        <v>1977</v>
      </c>
      <c r="AG55" s="3">
        <f t="shared" si="32"/>
        <v>36</v>
      </c>
    </row>
    <row r="56" spans="1:33" ht="12.75">
      <c r="A56" s="11">
        <f t="shared" si="33"/>
        <v>49</v>
      </c>
      <c r="B56" s="20" t="s">
        <v>102</v>
      </c>
      <c r="C56" s="21" t="s">
        <v>103</v>
      </c>
      <c r="D56" s="157">
        <f t="shared" si="21"/>
        <v>5309.21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15">
        <v>5310.6</v>
      </c>
      <c r="L56" s="15">
        <v>5310.6</v>
      </c>
      <c r="M56" s="15">
        <v>5310.6</v>
      </c>
      <c r="N56" s="7"/>
      <c r="O56" s="7"/>
      <c r="P56" s="15"/>
      <c r="Q56" s="7">
        <f t="shared" si="34"/>
        <v>0.02</v>
      </c>
      <c r="R56" s="7">
        <v>835.8</v>
      </c>
      <c r="S56" s="7">
        <f t="shared" si="22"/>
        <v>70</v>
      </c>
      <c r="T56" s="47">
        <f t="shared" si="35"/>
        <v>58759</v>
      </c>
      <c r="U56" s="4">
        <f t="shared" si="36"/>
        <v>58760</v>
      </c>
      <c r="V56" s="7">
        <f t="shared" si="37"/>
        <v>37252</v>
      </c>
      <c r="W56" s="7">
        <f t="shared" si="23"/>
        <v>7511</v>
      </c>
      <c r="X56" s="7">
        <f t="shared" si="24"/>
        <v>12944</v>
      </c>
      <c r="Y56" s="7">
        <f t="shared" si="25"/>
        <v>205</v>
      </c>
      <c r="Z56" s="7">
        <f t="shared" si="26"/>
        <v>356</v>
      </c>
      <c r="AA56" s="7">
        <f t="shared" si="27"/>
        <v>0</v>
      </c>
      <c r="AB56" s="7">
        <f t="shared" si="28"/>
        <v>389</v>
      </c>
      <c r="AC56" s="7">
        <f t="shared" si="29"/>
        <v>49</v>
      </c>
      <c r="AD56" s="7">
        <f t="shared" si="30"/>
        <v>0</v>
      </c>
      <c r="AE56" s="7">
        <f t="shared" si="31"/>
        <v>54</v>
      </c>
      <c r="AF56" s="142">
        <v>1977</v>
      </c>
      <c r="AG56" s="3">
        <f t="shared" si="32"/>
        <v>36</v>
      </c>
    </row>
    <row r="57" spans="1:33" ht="12.75">
      <c r="A57" s="11">
        <f t="shared" si="33"/>
        <v>50</v>
      </c>
      <c r="B57" s="20" t="s">
        <v>104</v>
      </c>
      <c r="C57" s="21" t="s">
        <v>105</v>
      </c>
      <c r="D57" s="157">
        <f t="shared" si="21"/>
        <v>5320.36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15">
        <v>5319.97</v>
      </c>
      <c r="L57" s="15">
        <v>5319.97</v>
      </c>
      <c r="M57" s="15">
        <v>5319.97</v>
      </c>
      <c r="N57" s="7"/>
      <c r="O57" s="7"/>
      <c r="P57" s="15"/>
      <c r="Q57" s="7">
        <f t="shared" si="34"/>
        <v>0.02</v>
      </c>
      <c r="R57" s="7">
        <v>848.5</v>
      </c>
      <c r="S57" s="7">
        <f t="shared" si="22"/>
        <v>69</v>
      </c>
      <c r="T57" s="47">
        <f t="shared" si="35"/>
        <v>58759</v>
      </c>
      <c r="U57" s="4">
        <f t="shared" si="36"/>
        <v>58760</v>
      </c>
      <c r="V57" s="7">
        <f t="shared" si="37"/>
        <v>37252</v>
      </c>
      <c r="W57" s="7">
        <f t="shared" si="23"/>
        <v>7511</v>
      </c>
      <c r="X57" s="7">
        <f t="shared" si="24"/>
        <v>12944</v>
      </c>
      <c r="Y57" s="7">
        <f t="shared" si="25"/>
        <v>205</v>
      </c>
      <c r="Z57" s="7">
        <f t="shared" si="26"/>
        <v>356</v>
      </c>
      <c r="AA57" s="7">
        <f t="shared" si="27"/>
        <v>0</v>
      </c>
      <c r="AB57" s="7">
        <f t="shared" si="28"/>
        <v>389</v>
      </c>
      <c r="AC57" s="7">
        <f t="shared" si="29"/>
        <v>49</v>
      </c>
      <c r="AD57" s="7">
        <f t="shared" si="30"/>
        <v>0</v>
      </c>
      <c r="AE57" s="7">
        <f t="shared" si="31"/>
        <v>54</v>
      </c>
      <c r="AF57" s="142">
        <v>1977</v>
      </c>
      <c r="AG57" s="3">
        <f t="shared" si="32"/>
        <v>36</v>
      </c>
    </row>
    <row r="58" spans="1:33" ht="12.75">
      <c r="A58" s="11">
        <f t="shared" si="33"/>
        <v>51</v>
      </c>
      <c r="B58" s="20" t="s">
        <v>106</v>
      </c>
      <c r="C58" s="21" t="s">
        <v>107</v>
      </c>
      <c r="D58" s="157">
        <f t="shared" si="21"/>
        <v>5253.8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15">
        <v>5261</v>
      </c>
      <c r="L58" s="15">
        <v>5261</v>
      </c>
      <c r="M58" s="15">
        <v>5260</v>
      </c>
      <c r="N58" s="7"/>
      <c r="O58" s="15"/>
      <c r="P58" s="15"/>
      <c r="Q58" s="7">
        <f t="shared" si="34"/>
        <v>0.019</v>
      </c>
      <c r="R58" s="7">
        <v>839.3</v>
      </c>
      <c r="S58" s="7">
        <f t="shared" si="22"/>
        <v>67</v>
      </c>
      <c r="T58" s="47">
        <f t="shared" si="35"/>
        <v>55821</v>
      </c>
      <c r="U58" s="4">
        <f t="shared" si="36"/>
        <v>55821</v>
      </c>
      <c r="V58" s="7">
        <f t="shared" si="37"/>
        <v>35389</v>
      </c>
      <c r="W58" s="7">
        <f t="shared" si="23"/>
        <v>7136</v>
      </c>
      <c r="X58" s="7">
        <f t="shared" si="24"/>
        <v>12296</v>
      </c>
      <c r="Y58" s="7">
        <f t="shared" si="25"/>
        <v>195</v>
      </c>
      <c r="Z58" s="7">
        <f t="shared" si="26"/>
        <v>338</v>
      </c>
      <c r="AA58" s="7">
        <f t="shared" si="27"/>
        <v>0</v>
      </c>
      <c r="AB58" s="7">
        <f t="shared" si="28"/>
        <v>369</v>
      </c>
      <c r="AC58" s="7">
        <f t="shared" si="29"/>
        <v>47</v>
      </c>
      <c r="AD58" s="7">
        <f t="shared" si="30"/>
        <v>0</v>
      </c>
      <c r="AE58" s="7">
        <f t="shared" si="31"/>
        <v>51</v>
      </c>
      <c r="AF58" s="142">
        <v>1977</v>
      </c>
      <c r="AG58" s="3">
        <f t="shared" si="32"/>
        <v>36</v>
      </c>
    </row>
    <row r="59" spans="1:31" s="17" customFormat="1" ht="23.25" customHeight="1">
      <c r="A59" s="22"/>
      <c r="B59" s="202" t="s">
        <v>338</v>
      </c>
      <c r="C59" s="202"/>
      <c r="D59" s="16">
        <f>SUM(D30:D58)</f>
        <v>272005.47000000003</v>
      </c>
      <c r="E59" s="16">
        <f aca="true" t="shared" si="38" ref="E59:R59">SUM(E30:E58)</f>
        <v>272013.16</v>
      </c>
      <c r="F59" s="16">
        <f t="shared" si="38"/>
        <v>271949.36</v>
      </c>
      <c r="G59" s="16">
        <f t="shared" si="38"/>
        <v>272016.37</v>
      </c>
      <c r="H59" s="16">
        <f t="shared" si="38"/>
        <v>272015.77</v>
      </c>
      <c r="I59" s="16">
        <f t="shared" si="38"/>
        <v>272014.77</v>
      </c>
      <c r="J59" s="16">
        <f t="shared" si="38"/>
        <v>272016.77</v>
      </c>
      <c r="K59" s="16">
        <f aca="true" t="shared" si="39" ref="K59:P59">SUM(K30:K58)</f>
        <v>272016.97000000003</v>
      </c>
      <c r="L59" s="16">
        <f t="shared" si="39"/>
        <v>272016.97000000003</v>
      </c>
      <c r="M59" s="16">
        <f t="shared" si="39"/>
        <v>271989.17000000004</v>
      </c>
      <c r="N59" s="16">
        <f t="shared" si="39"/>
        <v>0</v>
      </c>
      <c r="O59" s="16">
        <f t="shared" si="39"/>
        <v>0</v>
      </c>
      <c r="P59" s="16">
        <f t="shared" si="39"/>
        <v>0</v>
      </c>
      <c r="Q59" s="194">
        <f t="shared" si="38"/>
        <v>1.0000000000000004</v>
      </c>
      <c r="R59" s="78">
        <f t="shared" si="38"/>
        <v>35642.49999999999</v>
      </c>
      <c r="S59" s="16"/>
      <c r="T59" s="160">
        <v>2937973</v>
      </c>
      <c r="U59" s="62">
        <f>SUM(U30:U58)</f>
        <v>2937973</v>
      </c>
      <c r="V59" s="62">
        <f>SUM(V30:V58)</f>
        <v>1862606</v>
      </c>
      <c r="W59" s="57">
        <f>SUM(W30:W58)</f>
        <v>375565</v>
      </c>
      <c r="X59" s="57">
        <f aca="true" t="shared" si="40" ref="X59:AE59">SUM(X30:X58)</f>
        <v>647179</v>
      </c>
      <c r="Y59" s="57">
        <f t="shared" si="40"/>
        <v>10246</v>
      </c>
      <c r="Z59" s="57">
        <f t="shared" si="40"/>
        <v>17801</v>
      </c>
      <c r="AA59" s="57">
        <f t="shared" si="40"/>
        <v>0</v>
      </c>
      <c r="AB59" s="57">
        <f t="shared" si="40"/>
        <v>19430</v>
      </c>
      <c r="AC59" s="57">
        <f t="shared" si="40"/>
        <v>2467</v>
      </c>
      <c r="AD59" s="57">
        <f t="shared" si="40"/>
        <v>0</v>
      </c>
      <c r="AE59" s="57">
        <f t="shared" si="40"/>
        <v>2679</v>
      </c>
    </row>
    <row r="60" spans="1:31" s="17" customFormat="1" ht="36">
      <c r="A60" s="23"/>
      <c r="B60" s="209" t="s">
        <v>204</v>
      </c>
      <c r="C60" s="2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88"/>
      <c r="U60" s="66">
        <f>SUM(V60:AE60)</f>
        <v>2497102</v>
      </c>
      <c r="V60" s="67">
        <v>1572113</v>
      </c>
      <c r="W60" s="67">
        <v>317567</v>
      </c>
      <c r="X60" s="67">
        <v>550091</v>
      </c>
      <c r="Y60" s="67">
        <v>4843</v>
      </c>
      <c r="Z60" s="67">
        <v>30373</v>
      </c>
      <c r="AA60" s="67">
        <v>0</v>
      </c>
      <c r="AB60" s="67">
        <v>20638</v>
      </c>
      <c r="AC60" s="67">
        <v>1254</v>
      </c>
      <c r="AD60" s="67">
        <v>0</v>
      </c>
      <c r="AE60" s="162">
        <f>T76-SUM(V60:AD60)</f>
        <v>223</v>
      </c>
    </row>
    <row r="61" spans="1:33" ht="20.25" customHeight="1">
      <c r="A61" s="11">
        <v>52</v>
      </c>
      <c r="B61" s="26" t="s">
        <v>108</v>
      </c>
      <c r="C61" s="27" t="s">
        <v>109</v>
      </c>
      <c r="D61" s="157">
        <f aca="true" t="shared" si="41" ref="D61:D75">ROUND(((E61+F61+G61+H61+I61+J61+K61+L61+M61+N61+O61+P61)/9),2)</f>
        <v>20667.98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15">
        <v>20673.8</v>
      </c>
      <c r="L61" s="15">
        <v>20673.8</v>
      </c>
      <c r="M61" s="15">
        <v>20673.8</v>
      </c>
      <c r="N61" s="7"/>
      <c r="O61" s="7"/>
      <c r="P61" s="15"/>
      <c r="Q61" s="51">
        <f>ROUND((D61/$D$76),3)</f>
        <v>0.098</v>
      </c>
      <c r="R61" s="7">
        <v>2568.7</v>
      </c>
      <c r="S61" s="7">
        <f aca="true" t="shared" si="42" ref="S61:S75">ROUND((U61/R61),0)</f>
        <v>95</v>
      </c>
      <c r="T61" s="52">
        <f>ROUND((Q61*$T$76),0)</f>
        <v>244716</v>
      </c>
      <c r="U61" s="4">
        <f aca="true" t="shared" si="43" ref="U61:U75">SUM(V61:AE61)</f>
        <v>244718</v>
      </c>
      <c r="V61" s="7">
        <f>ROUND(($V$60/$U$60*T61),0)</f>
        <v>154067</v>
      </c>
      <c r="W61" s="7">
        <f aca="true" t="shared" si="44" ref="W61:W75">ROUND(($W$60/$U$60*T61),0)</f>
        <v>31122</v>
      </c>
      <c r="X61" s="7">
        <f aca="true" t="shared" si="45" ref="X61:X75">ROUND(($X$60/$U$60*T61),0)</f>
        <v>53909</v>
      </c>
      <c r="Y61" s="7">
        <f aca="true" t="shared" si="46" ref="Y61:Y75">ROUND(($Y$60/$U$60*T61),0)</f>
        <v>475</v>
      </c>
      <c r="Z61" s="7">
        <f aca="true" t="shared" si="47" ref="Z61:Z75">ROUND(($Z$60/$U$60*T61),0)</f>
        <v>2977</v>
      </c>
      <c r="AA61" s="7">
        <f aca="true" t="shared" si="48" ref="AA61:AA75">ROUND(($AA$60/$U$60*T61),0)</f>
        <v>0</v>
      </c>
      <c r="AB61" s="7">
        <f aca="true" t="shared" si="49" ref="AB61:AB75">ROUND(($AB$60/$U$60*T61),0)</f>
        <v>2023</v>
      </c>
      <c r="AC61" s="7">
        <f aca="true" t="shared" si="50" ref="AC61:AC75">ROUND(($AC$60/$U$60*T61),0)</f>
        <v>123</v>
      </c>
      <c r="AD61" s="7">
        <f aca="true" t="shared" si="51" ref="AD61:AD75">ROUND(($AD$60/$U$60*T61),0)</f>
        <v>0</v>
      </c>
      <c r="AE61" s="7">
        <f aca="true" t="shared" si="52" ref="AE61:AE75">ROUND(($AE$60/$U$60*T61),0)</f>
        <v>22</v>
      </c>
      <c r="AF61" s="144">
        <v>1977</v>
      </c>
      <c r="AG61" s="3">
        <f aca="true" t="shared" si="53" ref="AG61:AG75">2013-AF61</f>
        <v>36</v>
      </c>
    </row>
    <row r="62" spans="1:33" ht="12.75">
      <c r="A62" s="11">
        <f>A61+1</f>
        <v>53</v>
      </c>
      <c r="B62" s="20" t="s">
        <v>110</v>
      </c>
      <c r="C62" s="21" t="s">
        <v>111</v>
      </c>
      <c r="D62" s="157">
        <f t="shared" si="41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15">
        <v>5797.7</v>
      </c>
      <c r="L62" s="15">
        <v>5797.7</v>
      </c>
      <c r="M62" s="15">
        <v>5797.7</v>
      </c>
      <c r="N62" s="7"/>
      <c r="O62" s="7"/>
      <c r="P62" s="15"/>
      <c r="Q62" s="7">
        <f aca="true" t="shared" si="54" ref="Q62:Q74">ROUND((D62/$D$76),3)</f>
        <v>0.027</v>
      </c>
      <c r="R62" s="7">
        <v>1039.3</v>
      </c>
      <c r="S62" s="7">
        <f t="shared" si="42"/>
        <v>65</v>
      </c>
      <c r="T62" s="49">
        <f aca="true" t="shared" si="55" ref="T62:T75">ROUND((Q62*$T$76),0)</f>
        <v>67422</v>
      </c>
      <c r="U62" s="195">
        <f t="shared" si="43"/>
        <v>67422</v>
      </c>
      <c r="V62" s="7">
        <f aca="true" t="shared" si="56" ref="V62:V75">ROUND(($V$60/$U$60*T62),0)</f>
        <v>42447</v>
      </c>
      <c r="W62" s="7">
        <f t="shared" si="44"/>
        <v>8574</v>
      </c>
      <c r="X62" s="7">
        <f t="shared" si="45"/>
        <v>14853</v>
      </c>
      <c r="Y62" s="7">
        <f t="shared" si="46"/>
        <v>131</v>
      </c>
      <c r="Z62" s="7">
        <f t="shared" si="47"/>
        <v>820</v>
      </c>
      <c r="AA62" s="7">
        <f t="shared" si="48"/>
        <v>0</v>
      </c>
      <c r="AB62" s="7">
        <f t="shared" si="49"/>
        <v>557</v>
      </c>
      <c r="AC62" s="7">
        <f t="shared" si="50"/>
        <v>34</v>
      </c>
      <c r="AD62" s="7">
        <f t="shared" si="51"/>
        <v>0</v>
      </c>
      <c r="AE62" s="7">
        <f t="shared" si="52"/>
        <v>6</v>
      </c>
      <c r="AF62" s="142">
        <v>1987</v>
      </c>
      <c r="AG62" s="3">
        <f t="shared" si="53"/>
        <v>26</v>
      </c>
    </row>
    <row r="63" spans="1:33" ht="12.75">
      <c r="A63" s="11">
        <f>A62+1</f>
        <v>54</v>
      </c>
      <c r="B63" s="20" t="s">
        <v>112</v>
      </c>
      <c r="C63" s="21" t="s">
        <v>113</v>
      </c>
      <c r="D63" s="157">
        <f t="shared" si="41"/>
        <v>25983.58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15">
        <v>25982.6</v>
      </c>
      <c r="L63" s="15">
        <v>25982.6</v>
      </c>
      <c r="M63" s="15">
        <v>25982.7</v>
      </c>
      <c r="N63" s="7"/>
      <c r="O63" s="7"/>
      <c r="P63" s="15"/>
      <c r="Q63" s="7">
        <f t="shared" si="54"/>
        <v>0.123</v>
      </c>
      <c r="R63" s="7">
        <v>4053.6</v>
      </c>
      <c r="S63" s="7">
        <f t="shared" si="42"/>
        <v>76</v>
      </c>
      <c r="T63" s="49">
        <f t="shared" si="55"/>
        <v>307144</v>
      </c>
      <c r="U63" s="195">
        <f t="shared" si="43"/>
        <v>307143</v>
      </c>
      <c r="V63" s="7">
        <f t="shared" si="56"/>
        <v>193370</v>
      </c>
      <c r="W63" s="7">
        <f t="shared" si="44"/>
        <v>39061</v>
      </c>
      <c r="X63" s="7">
        <f t="shared" si="45"/>
        <v>67661</v>
      </c>
      <c r="Y63" s="7">
        <f t="shared" si="46"/>
        <v>596</v>
      </c>
      <c r="Z63" s="7">
        <f t="shared" si="47"/>
        <v>3736</v>
      </c>
      <c r="AA63" s="7">
        <f t="shared" si="48"/>
        <v>0</v>
      </c>
      <c r="AB63" s="7">
        <f t="shared" si="49"/>
        <v>2538</v>
      </c>
      <c r="AC63" s="7">
        <f t="shared" si="50"/>
        <v>154</v>
      </c>
      <c r="AD63" s="7">
        <f t="shared" si="51"/>
        <v>0</v>
      </c>
      <c r="AE63" s="7">
        <f t="shared" si="52"/>
        <v>27</v>
      </c>
      <c r="AF63" s="142">
        <v>1977</v>
      </c>
      <c r="AG63" s="3">
        <f t="shared" si="53"/>
        <v>36</v>
      </c>
    </row>
    <row r="64" spans="1:33" ht="24">
      <c r="A64" s="11">
        <v>55</v>
      </c>
      <c r="B64" s="20" t="s">
        <v>114</v>
      </c>
      <c r="C64" s="21" t="s">
        <v>115</v>
      </c>
      <c r="D64" s="157">
        <f t="shared" si="41"/>
        <v>833.52</v>
      </c>
      <c r="E64" s="15">
        <v>809.72</v>
      </c>
      <c r="F64" s="15">
        <v>809.72</v>
      </c>
      <c r="G64" s="15">
        <v>809.72</v>
      </c>
      <c r="H64" s="15">
        <v>845.42</v>
      </c>
      <c r="I64" s="15">
        <v>845.42</v>
      </c>
      <c r="J64" s="15">
        <v>845.42</v>
      </c>
      <c r="K64" s="15">
        <v>845.42</v>
      </c>
      <c r="L64" s="15">
        <v>845.42</v>
      </c>
      <c r="M64" s="15">
        <v>845.42</v>
      </c>
      <c r="N64" s="7"/>
      <c r="O64" s="7"/>
      <c r="P64" s="15"/>
      <c r="Q64" s="7">
        <f t="shared" si="54"/>
        <v>0.004</v>
      </c>
      <c r="R64" s="7">
        <v>85.1</v>
      </c>
      <c r="S64" s="7">
        <f t="shared" si="42"/>
        <v>117</v>
      </c>
      <c r="T64" s="49">
        <f t="shared" si="55"/>
        <v>9988</v>
      </c>
      <c r="U64" s="195">
        <f t="shared" si="43"/>
        <v>9987</v>
      </c>
      <c r="V64" s="7">
        <f t="shared" si="56"/>
        <v>6288</v>
      </c>
      <c r="W64" s="7">
        <f t="shared" si="44"/>
        <v>1270</v>
      </c>
      <c r="X64" s="7">
        <f t="shared" si="45"/>
        <v>2200</v>
      </c>
      <c r="Y64" s="7">
        <f t="shared" si="46"/>
        <v>19</v>
      </c>
      <c r="Z64" s="7">
        <f t="shared" si="47"/>
        <v>121</v>
      </c>
      <c r="AA64" s="7">
        <f t="shared" si="48"/>
        <v>0</v>
      </c>
      <c r="AB64" s="7">
        <f t="shared" si="49"/>
        <v>83</v>
      </c>
      <c r="AC64" s="7">
        <f t="shared" si="50"/>
        <v>5</v>
      </c>
      <c r="AD64" s="7">
        <f t="shared" si="51"/>
        <v>0</v>
      </c>
      <c r="AE64" s="7">
        <f t="shared" si="52"/>
        <v>1</v>
      </c>
      <c r="AF64" s="142">
        <v>1976</v>
      </c>
      <c r="AG64" s="3">
        <f t="shared" si="53"/>
        <v>37</v>
      </c>
    </row>
    <row r="65" spans="1:33" ht="12.75">
      <c r="A65" s="11">
        <f aca="true" t="shared" si="57" ref="A65:A75">A64+1</f>
        <v>56</v>
      </c>
      <c r="B65" s="20" t="s">
        <v>116</v>
      </c>
      <c r="C65" s="21" t="s">
        <v>117</v>
      </c>
      <c r="D65" s="157">
        <f t="shared" si="41"/>
        <v>55221.72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15">
        <v>55222.61</v>
      </c>
      <c r="L65" s="15">
        <v>55222.41</v>
      </c>
      <c r="M65" s="15">
        <v>55222.41</v>
      </c>
      <c r="N65" s="7"/>
      <c r="O65" s="7"/>
      <c r="P65" s="15"/>
      <c r="Q65" s="76">
        <f>ROUND((D65/$D$76),3)+0.001</f>
        <v>0.262</v>
      </c>
      <c r="R65" s="7">
        <v>7735.1</v>
      </c>
      <c r="S65" s="7">
        <f t="shared" si="42"/>
        <v>85</v>
      </c>
      <c r="T65" s="49">
        <f t="shared" si="55"/>
        <v>654241</v>
      </c>
      <c r="U65" s="195">
        <f t="shared" si="43"/>
        <v>654242</v>
      </c>
      <c r="V65" s="7">
        <f t="shared" si="56"/>
        <v>411894</v>
      </c>
      <c r="W65" s="7">
        <f t="shared" si="44"/>
        <v>83203</v>
      </c>
      <c r="X65" s="7">
        <f t="shared" si="45"/>
        <v>144124</v>
      </c>
      <c r="Y65" s="7">
        <f t="shared" si="46"/>
        <v>1269</v>
      </c>
      <c r="Z65" s="7">
        <f t="shared" si="47"/>
        <v>7958</v>
      </c>
      <c r="AA65" s="7">
        <f t="shared" si="48"/>
        <v>0</v>
      </c>
      <c r="AB65" s="7">
        <f t="shared" si="49"/>
        <v>5407</v>
      </c>
      <c r="AC65" s="7">
        <f t="shared" si="50"/>
        <v>329</v>
      </c>
      <c r="AD65" s="7">
        <f t="shared" si="51"/>
        <v>0</v>
      </c>
      <c r="AE65" s="7">
        <f t="shared" si="52"/>
        <v>58</v>
      </c>
      <c r="AF65" s="21">
        <v>1978</v>
      </c>
      <c r="AG65" s="3">
        <f t="shared" si="53"/>
        <v>35</v>
      </c>
    </row>
    <row r="66" spans="1:33" ht="12.75">
      <c r="A66" s="11">
        <f t="shared" si="57"/>
        <v>57</v>
      </c>
      <c r="B66" s="20" t="s">
        <v>118</v>
      </c>
      <c r="C66" s="21" t="s">
        <v>119</v>
      </c>
      <c r="D66" s="157">
        <f t="shared" si="41"/>
        <v>20366.99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15">
        <v>20367.72</v>
      </c>
      <c r="L66" s="15">
        <v>20367.72</v>
      </c>
      <c r="M66" s="15">
        <v>20367.72</v>
      </c>
      <c r="N66" s="7"/>
      <c r="O66" s="7"/>
      <c r="P66" s="15"/>
      <c r="Q66" s="7">
        <f t="shared" si="54"/>
        <v>0.096</v>
      </c>
      <c r="R66" s="7">
        <v>1983.5</v>
      </c>
      <c r="S66" s="7">
        <f t="shared" si="42"/>
        <v>121</v>
      </c>
      <c r="T66" s="49">
        <f t="shared" si="55"/>
        <v>239722</v>
      </c>
      <c r="U66" s="195">
        <f t="shared" si="43"/>
        <v>239720</v>
      </c>
      <c r="V66" s="190">
        <f>ROUND(($V$60/$U$60*T66),0)-1</f>
        <v>150922</v>
      </c>
      <c r="W66" s="7">
        <f t="shared" si="44"/>
        <v>30486</v>
      </c>
      <c r="X66" s="7">
        <f t="shared" si="45"/>
        <v>52809</v>
      </c>
      <c r="Y66" s="7">
        <f t="shared" si="46"/>
        <v>465</v>
      </c>
      <c r="Z66" s="7">
        <f t="shared" si="47"/>
        <v>2916</v>
      </c>
      <c r="AA66" s="7">
        <f t="shared" si="48"/>
        <v>0</v>
      </c>
      <c r="AB66" s="7">
        <f t="shared" si="49"/>
        <v>1981</v>
      </c>
      <c r="AC66" s="7">
        <f t="shared" si="50"/>
        <v>120</v>
      </c>
      <c r="AD66" s="7">
        <f t="shared" si="51"/>
        <v>0</v>
      </c>
      <c r="AE66" s="7">
        <f t="shared" si="52"/>
        <v>21</v>
      </c>
      <c r="AF66" s="142">
        <v>1976</v>
      </c>
      <c r="AG66" s="3">
        <f t="shared" si="53"/>
        <v>37</v>
      </c>
    </row>
    <row r="67" spans="1:33" ht="12.75">
      <c r="A67" s="11">
        <f t="shared" si="57"/>
        <v>58</v>
      </c>
      <c r="B67" s="20" t="s">
        <v>120</v>
      </c>
      <c r="C67" s="21" t="s">
        <v>121</v>
      </c>
      <c r="D67" s="157">
        <f t="shared" si="41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15">
        <v>5589.5</v>
      </c>
      <c r="L67" s="15">
        <v>5589.5</v>
      </c>
      <c r="M67" s="15">
        <v>5589.5</v>
      </c>
      <c r="N67" s="7"/>
      <c r="O67" s="7"/>
      <c r="P67" s="15"/>
      <c r="Q67" s="7">
        <f t="shared" si="54"/>
        <v>0.026</v>
      </c>
      <c r="R67" s="7">
        <v>980.3</v>
      </c>
      <c r="S67" s="7">
        <f t="shared" si="42"/>
        <v>66</v>
      </c>
      <c r="T67" s="49">
        <f t="shared" si="55"/>
        <v>64925</v>
      </c>
      <c r="U67" s="195">
        <f t="shared" si="43"/>
        <v>64926</v>
      </c>
      <c r="V67" s="7">
        <f t="shared" si="56"/>
        <v>40875</v>
      </c>
      <c r="W67" s="7">
        <f t="shared" si="44"/>
        <v>8257</v>
      </c>
      <c r="X67" s="7">
        <f t="shared" si="45"/>
        <v>14302</v>
      </c>
      <c r="Y67" s="7">
        <f t="shared" si="46"/>
        <v>126</v>
      </c>
      <c r="Z67" s="7">
        <f t="shared" si="47"/>
        <v>790</v>
      </c>
      <c r="AA67" s="7">
        <f t="shared" si="48"/>
        <v>0</v>
      </c>
      <c r="AB67" s="7">
        <f t="shared" si="49"/>
        <v>537</v>
      </c>
      <c r="AC67" s="7">
        <f t="shared" si="50"/>
        <v>33</v>
      </c>
      <c r="AD67" s="7">
        <f t="shared" si="51"/>
        <v>0</v>
      </c>
      <c r="AE67" s="7">
        <f t="shared" si="52"/>
        <v>6</v>
      </c>
      <c r="AF67" s="142">
        <v>1987</v>
      </c>
      <c r="AG67" s="3">
        <f t="shared" si="53"/>
        <v>26</v>
      </c>
    </row>
    <row r="68" spans="1:33" ht="12.75">
      <c r="A68" s="11">
        <f t="shared" si="57"/>
        <v>59</v>
      </c>
      <c r="B68" s="20" t="s">
        <v>122</v>
      </c>
      <c r="C68" s="21" t="s">
        <v>123</v>
      </c>
      <c r="D68" s="157">
        <f t="shared" si="41"/>
        <v>26017.23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15">
        <v>26016.07</v>
      </c>
      <c r="L68" s="15">
        <v>26016.07</v>
      </c>
      <c r="M68" s="15">
        <v>26016.07</v>
      </c>
      <c r="N68" s="7"/>
      <c r="O68" s="7"/>
      <c r="P68" s="15"/>
      <c r="Q68" s="7">
        <f t="shared" si="54"/>
        <v>0.123</v>
      </c>
      <c r="R68" s="7">
        <v>3457.4</v>
      </c>
      <c r="S68" s="7">
        <f t="shared" si="42"/>
        <v>89</v>
      </c>
      <c r="T68" s="49">
        <f t="shared" si="55"/>
        <v>307144</v>
      </c>
      <c r="U68" s="4">
        <f t="shared" si="43"/>
        <v>307143</v>
      </c>
      <c r="V68" s="7">
        <f t="shared" si="56"/>
        <v>193370</v>
      </c>
      <c r="W68" s="7">
        <f t="shared" si="44"/>
        <v>39061</v>
      </c>
      <c r="X68" s="7">
        <f t="shared" si="45"/>
        <v>67661</v>
      </c>
      <c r="Y68" s="7">
        <f t="shared" si="46"/>
        <v>596</v>
      </c>
      <c r="Z68" s="7">
        <f t="shared" si="47"/>
        <v>3736</v>
      </c>
      <c r="AA68" s="7">
        <f t="shared" si="48"/>
        <v>0</v>
      </c>
      <c r="AB68" s="7">
        <f t="shared" si="49"/>
        <v>2538</v>
      </c>
      <c r="AC68" s="7">
        <f t="shared" si="50"/>
        <v>154</v>
      </c>
      <c r="AD68" s="7">
        <f t="shared" si="51"/>
        <v>0</v>
      </c>
      <c r="AE68" s="7">
        <f t="shared" si="52"/>
        <v>27</v>
      </c>
      <c r="AF68" s="142">
        <v>1976</v>
      </c>
      <c r="AG68" s="3">
        <f t="shared" si="53"/>
        <v>37</v>
      </c>
    </row>
    <row r="69" spans="1:33" ht="24">
      <c r="A69" s="11">
        <f t="shared" si="57"/>
        <v>60</v>
      </c>
      <c r="B69" s="20" t="s">
        <v>124</v>
      </c>
      <c r="C69" s="21" t="s">
        <v>125</v>
      </c>
      <c r="D69" s="157">
        <f t="shared" si="41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15">
        <v>2403</v>
      </c>
      <c r="L69" s="15">
        <v>2403</v>
      </c>
      <c r="M69" s="15">
        <v>2403</v>
      </c>
      <c r="N69" s="7"/>
      <c r="O69" s="7"/>
      <c r="P69" s="15"/>
      <c r="Q69" s="7">
        <f t="shared" si="54"/>
        <v>0.011</v>
      </c>
      <c r="R69" s="7">
        <v>285.1</v>
      </c>
      <c r="S69" s="7">
        <f t="shared" si="42"/>
        <v>96</v>
      </c>
      <c r="T69" s="49">
        <f t="shared" si="55"/>
        <v>27468</v>
      </c>
      <c r="U69" s="146">
        <f t="shared" si="43"/>
        <v>27467</v>
      </c>
      <c r="V69" s="7">
        <f t="shared" si="56"/>
        <v>17293</v>
      </c>
      <c r="W69" s="7">
        <f t="shared" si="44"/>
        <v>3493</v>
      </c>
      <c r="X69" s="7">
        <f t="shared" si="45"/>
        <v>6051</v>
      </c>
      <c r="Y69" s="7">
        <f t="shared" si="46"/>
        <v>53</v>
      </c>
      <c r="Z69" s="7">
        <f t="shared" si="47"/>
        <v>334</v>
      </c>
      <c r="AA69" s="7">
        <f t="shared" si="48"/>
        <v>0</v>
      </c>
      <c r="AB69" s="7">
        <f t="shared" si="49"/>
        <v>227</v>
      </c>
      <c r="AC69" s="7">
        <f t="shared" si="50"/>
        <v>14</v>
      </c>
      <c r="AD69" s="7">
        <f t="shared" si="51"/>
        <v>0</v>
      </c>
      <c r="AE69" s="7">
        <f t="shared" si="52"/>
        <v>2</v>
      </c>
      <c r="AF69" s="143">
        <v>1997</v>
      </c>
      <c r="AG69" s="3">
        <f t="shared" si="53"/>
        <v>16</v>
      </c>
    </row>
    <row r="70" spans="1:33" ht="12.75">
      <c r="A70" s="11">
        <f t="shared" si="57"/>
        <v>61</v>
      </c>
      <c r="B70" s="20" t="s">
        <v>126</v>
      </c>
      <c r="C70" s="21" t="s">
        <v>127</v>
      </c>
      <c r="D70" s="157">
        <f t="shared" si="41"/>
        <v>4620.12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15">
        <v>4619.6</v>
      </c>
      <c r="L70" s="15">
        <v>4619.6</v>
      </c>
      <c r="M70" s="15">
        <v>4619.6</v>
      </c>
      <c r="N70" s="7"/>
      <c r="O70" s="7"/>
      <c r="P70" s="15"/>
      <c r="Q70" s="7">
        <f t="shared" si="54"/>
        <v>0.022</v>
      </c>
      <c r="R70" s="7">
        <v>425.2</v>
      </c>
      <c r="S70" s="7">
        <f t="shared" si="42"/>
        <v>129</v>
      </c>
      <c r="T70" s="49">
        <f t="shared" si="55"/>
        <v>54936</v>
      </c>
      <c r="U70" s="4">
        <f t="shared" si="43"/>
        <v>54936</v>
      </c>
      <c r="V70" s="7">
        <f t="shared" si="56"/>
        <v>34586</v>
      </c>
      <c r="W70" s="7">
        <f t="shared" si="44"/>
        <v>6986</v>
      </c>
      <c r="X70" s="7">
        <f t="shared" si="45"/>
        <v>12102</v>
      </c>
      <c r="Y70" s="7">
        <f t="shared" si="46"/>
        <v>107</v>
      </c>
      <c r="Z70" s="7">
        <f t="shared" si="47"/>
        <v>668</v>
      </c>
      <c r="AA70" s="7">
        <f t="shared" si="48"/>
        <v>0</v>
      </c>
      <c r="AB70" s="7">
        <f t="shared" si="49"/>
        <v>454</v>
      </c>
      <c r="AC70" s="7">
        <f t="shared" si="50"/>
        <v>28</v>
      </c>
      <c r="AD70" s="7">
        <f t="shared" si="51"/>
        <v>0</v>
      </c>
      <c r="AE70" s="7">
        <f t="shared" si="52"/>
        <v>5</v>
      </c>
      <c r="AF70" s="143">
        <v>1983</v>
      </c>
      <c r="AG70" s="3">
        <f t="shared" si="53"/>
        <v>30</v>
      </c>
    </row>
    <row r="71" spans="1:33" ht="12.75">
      <c r="A71" s="11">
        <f t="shared" si="57"/>
        <v>62</v>
      </c>
      <c r="B71" s="28" t="s">
        <v>128</v>
      </c>
      <c r="C71" s="29" t="s">
        <v>129</v>
      </c>
      <c r="D71" s="157">
        <f t="shared" si="41"/>
        <v>3660.81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15">
        <v>3659.68</v>
      </c>
      <c r="L71" s="15">
        <v>3667.95</v>
      </c>
      <c r="M71" s="15">
        <v>3667.95</v>
      </c>
      <c r="N71" s="7"/>
      <c r="O71" s="7"/>
      <c r="P71" s="15"/>
      <c r="Q71" s="7">
        <f t="shared" si="54"/>
        <v>0.017</v>
      </c>
      <c r="R71" s="7">
        <v>514.4</v>
      </c>
      <c r="S71" s="7">
        <f t="shared" si="42"/>
        <v>83</v>
      </c>
      <c r="T71" s="49">
        <f t="shared" si="55"/>
        <v>42451</v>
      </c>
      <c r="U71" s="4">
        <f t="shared" si="43"/>
        <v>42451</v>
      </c>
      <c r="V71" s="7">
        <f t="shared" si="56"/>
        <v>26726</v>
      </c>
      <c r="W71" s="7">
        <f t="shared" si="44"/>
        <v>5399</v>
      </c>
      <c r="X71" s="7">
        <f t="shared" si="45"/>
        <v>9352</v>
      </c>
      <c r="Y71" s="7">
        <f t="shared" si="46"/>
        <v>82</v>
      </c>
      <c r="Z71" s="7">
        <f t="shared" si="47"/>
        <v>516</v>
      </c>
      <c r="AA71" s="7">
        <f t="shared" si="48"/>
        <v>0</v>
      </c>
      <c r="AB71" s="7">
        <f t="shared" si="49"/>
        <v>351</v>
      </c>
      <c r="AC71" s="7">
        <f t="shared" si="50"/>
        <v>21</v>
      </c>
      <c r="AD71" s="7">
        <f t="shared" si="51"/>
        <v>0</v>
      </c>
      <c r="AE71" s="7">
        <f t="shared" si="52"/>
        <v>4</v>
      </c>
      <c r="AF71" s="143">
        <v>1983</v>
      </c>
      <c r="AG71" s="3">
        <f t="shared" si="53"/>
        <v>30</v>
      </c>
    </row>
    <row r="72" spans="1:33" ht="18.75" customHeight="1">
      <c r="A72" s="11">
        <f t="shared" si="57"/>
        <v>63</v>
      </c>
      <c r="B72" s="20" t="s">
        <v>130</v>
      </c>
      <c r="C72" s="21" t="s">
        <v>131</v>
      </c>
      <c r="D72" s="157">
        <f t="shared" si="41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15">
        <v>2836</v>
      </c>
      <c r="L72" s="15">
        <v>2836</v>
      </c>
      <c r="M72" s="15">
        <v>2836</v>
      </c>
      <c r="N72" s="7"/>
      <c r="O72" s="7"/>
      <c r="P72" s="15"/>
      <c r="Q72" s="7">
        <f t="shared" si="54"/>
        <v>0.013</v>
      </c>
      <c r="R72" s="7">
        <v>226.7</v>
      </c>
      <c r="S72" s="7">
        <f t="shared" si="42"/>
        <v>143</v>
      </c>
      <c r="T72" s="49">
        <f t="shared" si="55"/>
        <v>32462</v>
      </c>
      <c r="U72" s="4">
        <f t="shared" si="43"/>
        <v>32461</v>
      </c>
      <c r="V72" s="7">
        <f t="shared" si="56"/>
        <v>20437</v>
      </c>
      <c r="W72" s="7">
        <f t="shared" si="44"/>
        <v>4128</v>
      </c>
      <c r="X72" s="7">
        <f t="shared" si="45"/>
        <v>7151</v>
      </c>
      <c r="Y72" s="7">
        <f t="shared" si="46"/>
        <v>63</v>
      </c>
      <c r="Z72" s="7">
        <f t="shared" si="47"/>
        <v>395</v>
      </c>
      <c r="AA72" s="7">
        <f t="shared" si="48"/>
        <v>0</v>
      </c>
      <c r="AB72" s="7">
        <f t="shared" si="49"/>
        <v>268</v>
      </c>
      <c r="AC72" s="7">
        <f t="shared" si="50"/>
        <v>16</v>
      </c>
      <c r="AD72" s="7">
        <f t="shared" si="51"/>
        <v>0</v>
      </c>
      <c r="AE72" s="7">
        <f t="shared" si="52"/>
        <v>3</v>
      </c>
      <c r="AF72" s="143">
        <v>1983</v>
      </c>
      <c r="AG72" s="3">
        <f t="shared" si="53"/>
        <v>30</v>
      </c>
    </row>
    <row r="73" spans="1:33" ht="12.75">
      <c r="A73" s="11">
        <f t="shared" si="57"/>
        <v>64</v>
      </c>
      <c r="B73" s="20" t="s">
        <v>132</v>
      </c>
      <c r="C73" s="21" t="s">
        <v>133</v>
      </c>
      <c r="D73" s="157">
        <f t="shared" si="41"/>
        <v>3098.37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15">
        <v>3098.1</v>
      </c>
      <c r="L73" s="15">
        <v>3098.1</v>
      </c>
      <c r="M73" s="15">
        <v>3098.1</v>
      </c>
      <c r="N73" s="7"/>
      <c r="O73" s="7"/>
      <c r="P73" s="15"/>
      <c r="Q73" s="7">
        <f t="shared" si="54"/>
        <v>0.015</v>
      </c>
      <c r="R73" s="7">
        <v>257</v>
      </c>
      <c r="S73" s="7">
        <f t="shared" si="42"/>
        <v>146</v>
      </c>
      <c r="T73" s="49">
        <f t="shared" si="55"/>
        <v>37457</v>
      </c>
      <c r="U73" s="4">
        <f t="shared" si="43"/>
        <v>37458</v>
      </c>
      <c r="V73" s="7">
        <f t="shared" si="56"/>
        <v>23582</v>
      </c>
      <c r="W73" s="7">
        <f t="shared" si="44"/>
        <v>4764</v>
      </c>
      <c r="X73" s="7">
        <f t="shared" si="45"/>
        <v>8251</v>
      </c>
      <c r="Y73" s="7">
        <f t="shared" si="46"/>
        <v>73</v>
      </c>
      <c r="Z73" s="7">
        <f t="shared" si="47"/>
        <v>456</v>
      </c>
      <c r="AA73" s="7">
        <f t="shared" si="48"/>
        <v>0</v>
      </c>
      <c r="AB73" s="7">
        <f t="shared" si="49"/>
        <v>310</v>
      </c>
      <c r="AC73" s="7">
        <f t="shared" si="50"/>
        <v>19</v>
      </c>
      <c r="AD73" s="7">
        <f t="shared" si="51"/>
        <v>0</v>
      </c>
      <c r="AE73" s="7">
        <f t="shared" si="52"/>
        <v>3</v>
      </c>
      <c r="AF73" s="143">
        <v>1983</v>
      </c>
      <c r="AG73" s="3">
        <f t="shared" si="53"/>
        <v>30</v>
      </c>
    </row>
    <row r="74" spans="1:33" ht="12.75">
      <c r="A74" s="11">
        <f t="shared" si="57"/>
        <v>65</v>
      </c>
      <c r="B74" s="20" t="s">
        <v>134</v>
      </c>
      <c r="C74" s="21" t="s">
        <v>135</v>
      </c>
      <c r="D74" s="157">
        <f t="shared" si="41"/>
        <v>4013.93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15">
        <v>4013.9</v>
      </c>
      <c r="L74" s="15">
        <v>4013.9</v>
      </c>
      <c r="M74" s="15">
        <v>4013.9</v>
      </c>
      <c r="N74" s="7"/>
      <c r="O74" s="7"/>
      <c r="P74" s="15"/>
      <c r="Q74" s="7">
        <f t="shared" si="54"/>
        <v>0.019</v>
      </c>
      <c r="R74" s="7">
        <v>360.4</v>
      </c>
      <c r="S74" s="7">
        <f t="shared" si="42"/>
        <v>132</v>
      </c>
      <c r="T74" s="49">
        <f t="shared" si="55"/>
        <v>47445</v>
      </c>
      <c r="U74" s="4">
        <f t="shared" si="43"/>
        <v>47445</v>
      </c>
      <c r="V74" s="7">
        <f t="shared" si="56"/>
        <v>29870</v>
      </c>
      <c r="W74" s="7">
        <f t="shared" si="44"/>
        <v>6034</v>
      </c>
      <c r="X74" s="7">
        <f t="shared" si="45"/>
        <v>10452</v>
      </c>
      <c r="Y74" s="7">
        <f t="shared" si="46"/>
        <v>92</v>
      </c>
      <c r="Z74" s="7">
        <f t="shared" si="47"/>
        <v>577</v>
      </c>
      <c r="AA74" s="7">
        <f t="shared" si="48"/>
        <v>0</v>
      </c>
      <c r="AB74" s="7">
        <f t="shared" si="49"/>
        <v>392</v>
      </c>
      <c r="AC74" s="7">
        <f t="shared" si="50"/>
        <v>24</v>
      </c>
      <c r="AD74" s="7">
        <f t="shared" si="51"/>
        <v>0</v>
      </c>
      <c r="AE74" s="7">
        <f t="shared" si="52"/>
        <v>4</v>
      </c>
      <c r="AF74" s="143">
        <v>1983</v>
      </c>
      <c r="AG74" s="3">
        <f t="shared" si="53"/>
        <v>30</v>
      </c>
    </row>
    <row r="75" spans="1:33" ht="12.75">
      <c r="A75" s="11">
        <f t="shared" si="57"/>
        <v>66</v>
      </c>
      <c r="B75" s="20" t="s">
        <v>136</v>
      </c>
      <c r="C75" s="21" t="s">
        <v>137</v>
      </c>
      <c r="D75" s="157">
        <f t="shared" si="41"/>
        <v>30176.37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15">
        <v>30176.59</v>
      </c>
      <c r="L75" s="15">
        <v>30176.59</v>
      </c>
      <c r="M75" s="15">
        <v>30176.59</v>
      </c>
      <c r="N75" s="7"/>
      <c r="O75" s="7"/>
      <c r="P75" s="15"/>
      <c r="Q75" s="7">
        <f>ROUND((D75/$D$76),3)+0.001</f>
        <v>0.144</v>
      </c>
      <c r="R75" s="7">
        <v>4148.1</v>
      </c>
      <c r="S75" s="7">
        <f t="shared" si="42"/>
        <v>87</v>
      </c>
      <c r="T75" s="49">
        <f t="shared" si="55"/>
        <v>359583</v>
      </c>
      <c r="U75" s="4">
        <f t="shared" si="43"/>
        <v>359583</v>
      </c>
      <c r="V75" s="7">
        <f t="shared" si="56"/>
        <v>226384</v>
      </c>
      <c r="W75" s="7">
        <f t="shared" si="44"/>
        <v>45730</v>
      </c>
      <c r="X75" s="7">
        <f t="shared" si="45"/>
        <v>79213</v>
      </c>
      <c r="Y75" s="7">
        <f t="shared" si="46"/>
        <v>697</v>
      </c>
      <c r="Z75" s="7">
        <f t="shared" si="47"/>
        <v>4374</v>
      </c>
      <c r="AA75" s="7">
        <f t="shared" si="48"/>
        <v>0</v>
      </c>
      <c r="AB75" s="7">
        <f t="shared" si="49"/>
        <v>2972</v>
      </c>
      <c r="AC75" s="7">
        <f t="shared" si="50"/>
        <v>181</v>
      </c>
      <c r="AD75" s="7">
        <f t="shared" si="51"/>
        <v>0</v>
      </c>
      <c r="AE75" s="7">
        <f t="shared" si="52"/>
        <v>32</v>
      </c>
      <c r="AF75" s="142">
        <v>1977</v>
      </c>
      <c r="AG75" s="3">
        <f t="shared" si="53"/>
        <v>36</v>
      </c>
    </row>
    <row r="76" spans="1:31" s="17" customFormat="1" ht="21" customHeight="1">
      <c r="A76" s="199" t="s">
        <v>138</v>
      </c>
      <c r="B76" s="199"/>
      <c r="C76" s="199"/>
      <c r="D76" s="16">
        <f>SUM(D61:D75)</f>
        <v>211286.81999999998</v>
      </c>
      <c r="E76" s="16">
        <f aca="true" t="shared" si="58" ref="E76:R76">SUM(E61:E75)</f>
        <v>211254.21000000005</v>
      </c>
      <c r="F76" s="16">
        <f t="shared" si="58"/>
        <v>211237.95</v>
      </c>
      <c r="G76" s="16">
        <f t="shared" si="58"/>
        <v>211261.65000000002</v>
      </c>
      <c r="H76" s="16">
        <f t="shared" si="58"/>
        <v>211299.25</v>
      </c>
      <c r="I76" s="16">
        <f t="shared" si="58"/>
        <v>211303.09000000003</v>
      </c>
      <c r="J76" s="16">
        <f t="shared" si="58"/>
        <v>211302.09000000003</v>
      </c>
      <c r="K76" s="16">
        <f aca="true" t="shared" si="59" ref="K76:P76">SUM(K61:K75)</f>
        <v>211302.29</v>
      </c>
      <c r="L76" s="16">
        <f t="shared" si="59"/>
        <v>211310.36000000002</v>
      </c>
      <c r="M76" s="16">
        <f t="shared" si="59"/>
        <v>211310.46000000002</v>
      </c>
      <c r="N76" s="16">
        <f t="shared" si="59"/>
        <v>0</v>
      </c>
      <c r="O76" s="16">
        <f t="shared" si="59"/>
        <v>0</v>
      </c>
      <c r="P76" s="16">
        <f t="shared" si="59"/>
        <v>0</v>
      </c>
      <c r="Q76" s="16">
        <f t="shared" si="58"/>
        <v>1</v>
      </c>
      <c r="R76" s="77">
        <f t="shared" si="58"/>
        <v>28119.90000000001</v>
      </c>
      <c r="S76" s="16"/>
      <c r="T76" s="158">
        <v>2497102</v>
      </c>
      <c r="U76" s="56">
        <f aca="true" t="shared" si="60" ref="U76:AE76">SUM(U61:U75)</f>
        <v>2497102</v>
      </c>
      <c r="V76" s="56">
        <f t="shared" si="60"/>
        <v>1572111</v>
      </c>
      <c r="W76" s="56">
        <f t="shared" si="60"/>
        <v>317568</v>
      </c>
      <c r="X76" s="56">
        <f t="shared" si="60"/>
        <v>550091</v>
      </c>
      <c r="Y76" s="56">
        <f t="shared" si="60"/>
        <v>4844</v>
      </c>
      <c r="Z76" s="56">
        <f t="shared" si="60"/>
        <v>30374</v>
      </c>
      <c r="AA76" s="56">
        <f t="shared" si="60"/>
        <v>0</v>
      </c>
      <c r="AB76" s="56">
        <f t="shared" si="60"/>
        <v>20638</v>
      </c>
      <c r="AC76" s="56">
        <f t="shared" si="60"/>
        <v>1255</v>
      </c>
      <c r="AD76" s="56">
        <f t="shared" si="60"/>
        <v>0</v>
      </c>
      <c r="AE76" s="57">
        <f t="shared" si="60"/>
        <v>221</v>
      </c>
    </row>
    <row r="77" spans="1:31" s="17" customFormat="1" ht="39.75" customHeight="1">
      <c r="A77" s="23"/>
      <c r="B77" s="209" t="s">
        <v>280</v>
      </c>
      <c r="C77" s="210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89"/>
      <c r="U77" s="66">
        <f>SUM(V77:AE77)</f>
        <v>3034724</v>
      </c>
      <c r="V77" s="67">
        <v>1904856</v>
      </c>
      <c r="W77" s="67">
        <v>383544</v>
      </c>
      <c r="X77" s="67">
        <v>661977</v>
      </c>
      <c r="Y77" s="67">
        <v>13273</v>
      </c>
      <c r="Z77" s="67">
        <v>42144</v>
      </c>
      <c r="AA77" s="67">
        <v>16508</v>
      </c>
      <c r="AB77" s="67">
        <v>7877</v>
      </c>
      <c r="AC77" s="67">
        <v>664</v>
      </c>
      <c r="AD77" s="67">
        <v>0</v>
      </c>
      <c r="AE77" s="162">
        <f>T101-SUM(V77:AD77)</f>
        <v>3881</v>
      </c>
    </row>
    <row r="78" spans="1:33" ht="14.25" customHeight="1">
      <c r="A78" s="11">
        <f>A75+1</f>
        <v>67</v>
      </c>
      <c r="B78" s="26" t="s">
        <v>139</v>
      </c>
      <c r="C78" s="27" t="s">
        <v>140</v>
      </c>
      <c r="D78" s="157">
        <f aca="true" t="shared" si="61" ref="D78:D100">ROUND(((E78+F78+G78+H78+I78+J78+K78+L78+M78+N78+O78+P78)/9),2)</f>
        <v>22685.1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15">
        <v>22685.1</v>
      </c>
      <c r="L78" s="15">
        <v>22685.1</v>
      </c>
      <c r="M78" s="15">
        <v>22685.1</v>
      </c>
      <c r="N78" s="7"/>
      <c r="O78" s="7"/>
      <c r="P78" s="15"/>
      <c r="Q78" s="7">
        <f>ROUND((D78/$D$101),3)+0.001</f>
        <v>0.088</v>
      </c>
      <c r="R78" s="7">
        <v>2828.4</v>
      </c>
      <c r="S78" s="7">
        <f aca="true" t="shared" si="62" ref="S78:S102">ROUND((U78/R78),0)</f>
        <v>94</v>
      </c>
      <c r="T78" s="54">
        <f>ROUND((Q78*$T$101),0)</f>
        <v>267056</v>
      </c>
      <c r="U78" s="4">
        <f>SUM(V78:AE78)</f>
        <v>267054</v>
      </c>
      <c r="V78" s="191">
        <f>ROUND(($V$77/$U$77*T78),0)-3</f>
        <v>167625</v>
      </c>
      <c r="W78" s="7">
        <f>ROUND(($W$77/$U$77*T78),0)</f>
        <v>33752</v>
      </c>
      <c r="X78" s="7">
        <f>ROUND(($X$77/$U$77*T78),0)</f>
        <v>58254</v>
      </c>
      <c r="Y78" s="7">
        <f>ROUND(($Y$77/$U$77*T78),0)</f>
        <v>1168</v>
      </c>
      <c r="Z78" s="7">
        <f>ROUND(($Z$77/$U$77*T78),0)</f>
        <v>3709</v>
      </c>
      <c r="AA78" s="7">
        <f>ROUND(($AA$77/$U$77*T78),0)</f>
        <v>1453</v>
      </c>
      <c r="AB78" s="7">
        <f>ROUND(($AB$77/$U$77*T78),0)</f>
        <v>693</v>
      </c>
      <c r="AC78" s="7">
        <f>ROUND(($AC$77/$U$77*T78),0)</f>
        <v>58</v>
      </c>
      <c r="AD78" s="7">
        <f>ROUND(($AD$77/$U$77*T78),0)</f>
        <v>0</v>
      </c>
      <c r="AE78" s="7">
        <f>ROUND(($AE$77/$U$77*T78),0)</f>
        <v>342</v>
      </c>
      <c r="AF78" s="144">
        <v>1986</v>
      </c>
      <c r="AG78" s="3">
        <f aca="true" t="shared" si="63" ref="AG78:AG100">2013-AF78</f>
        <v>27</v>
      </c>
    </row>
    <row r="79" spans="1:33" ht="12.75">
      <c r="A79" s="11">
        <f>A78+1</f>
        <v>68</v>
      </c>
      <c r="B79" s="20" t="s">
        <v>141</v>
      </c>
      <c r="C79" s="21" t="s">
        <v>142</v>
      </c>
      <c r="D79" s="157">
        <f t="shared" si="61"/>
        <v>9129.29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15">
        <v>9129.46</v>
      </c>
      <c r="L79" s="15">
        <v>9129.46</v>
      </c>
      <c r="M79" s="15">
        <v>9129.46</v>
      </c>
      <c r="N79" s="7"/>
      <c r="O79" s="7"/>
      <c r="P79" s="15"/>
      <c r="Q79" s="7">
        <f aca="true" t="shared" si="64" ref="Q79:Q100">ROUND((D79/$D$101),3)</f>
        <v>0.035</v>
      </c>
      <c r="R79" s="7">
        <v>1383.5</v>
      </c>
      <c r="S79" s="7">
        <f t="shared" si="62"/>
        <v>77</v>
      </c>
      <c r="T79" s="54">
        <f aca="true" t="shared" si="65" ref="T79:T100">ROUND((Q79*$T$101),0)</f>
        <v>106215</v>
      </c>
      <c r="U79" s="4">
        <f aca="true" t="shared" si="66" ref="U79:U100">SUM(V79:AE79)</f>
        <v>106216</v>
      </c>
      <c r="V79" s="7">
        <f aca="true" t="shared" si="67" ref="V79:V100">ROUND(($V$77/$U$77*T79),0)</f>
        <v>66670</v>
      </c>
      <c r="W79" s="7">
        <f aca="true" t="shared" si="68" ref="W79:W100">ROUND(($W$77/$U$77*T79),0)</f>
        <v>13424</v>
      </c>
      <c r="X79" s="7">
        <f aca="true" t="shared" si="69" ref="X79:X100">ROUND(($X$77/$U$77*T79),0)</f>
        <v>23169</v>
      </c>
      <c r="Y79" s="7">
        <f aca="true" t="shared" si="70" ref="Y79:Y100">ROUND(($Y$77/$U$77*T79),0)</f>
        <v>465</v>
      </c>
      <c r="Z79" s="7">
        <f aca="true" t="shared" si="71" ref="Z79:Z100">ROUND(($Z$77/$U$77*T79),0)</f>
        <v>1475</v>
      </c>
      <c r="AA79" s="7">
        <f aca="true" t="shared" si="72" ref="AA79:AA100">ROUND(($AA$77/$U$77*T79),0)</f>
        <v>578</v>
      </c>
      <c r="AB79" s="7">
        <f aca="true" t="shared" si="73" ref="AB79:AB100">ROUND(($AB$77/$U$77*T79),0)</f>
        <v>276</v>
      </c>
      <c r="AC79" s="7">
        <f aca="true" t="shared" si="74" ref="AC79:AC100">ROUND(($AC$77/$U$77*T79),0)</f>
        <v>23</v>
      </c>
      <c r="AD79" s="7">
        <f aca="true" t="shared" si="75" ref="AD79:AD100">ROUND(($AD$77/$U$77*T79),0)</f>
        <v>0</v>
      </c>
      <c r="AE79" s="7">
        <f aca="true" t="shared" si="76" ref="AE79:AE100">ROUND(($AE$77/$U$77*T79),0)</f>
        <v>136</v>
      </c>
      <c r="AF79" s="142">
        <v>1976</v>
      </c>
      <c r="AG79" s="3">
        <f t="shared" si="63"/>
        <v>37</v>
      </c>
    </row>
    <row r="80" spans="1:33" ht="17.25" customHeight="1">
      <c r="A80" s="11">
        <f>A79+1</f>
        <v>69</v>
      </c>
      <c r="B80" s="20" t="s">
        <v>143</v>
      </c>
      <c r="C80" s="21" t="s">
        <v>144</v>
      </c>
      <c r="D80" s="157">
        <f t="shared" si="61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15">
        <v>8393.1</v>
      </c>
      <c r="L80" s="15">
        <v>8393.1</v>
      </c>
      <c r="M80" s="15">
        <v>8393.1</v>
      </c>
      <c r="N80" s="7"/>
      <c r="O80" s="7"/>
      <c r="P80" s="15"/>
      <c r="Q80" s="7">
        <f t="shared" si="64"/>
        <v>0.032</v>
      </c>
      <c r="R80" s="7">
        <v>1098.9</v>
      </c>
      <c r="S80" s="7">
        <f t="shared" si="62"/>
        <v>88</v>
      </c>
      <c r="T80" s="54">
        <f t="shared" si="65"/>
        <v>97111</v>
      </c>
      <c r="U80" s="4">
        <f t="shared" si="66"/>
        <v>97110</v>
      </c>
      <c r="V80" s="7">
        <f t="shared" si="67"/>
        <v>60955</v>
      </c>
      <c r="W80" s="7">
        <f t="shared" si="68"/>
        <v>12273</v>
      </c>
      <c r="X80" s="7">
        <f t="shared" si="69"/>
        <v>21183</v>
      </c>
      <c r="Y80" s="7">
        <f t="shared" si="70"/>
        <v>425</v>
      </c>
      <c r="Z80" s="7">
        <f t="shared" si="71"/>
        <v>1349</v>
      </c>
      <c r="AA80" s="7">
        <f t="shared" si="72"/>
        <v>528</v>
      </c>
      <c r="AB80" s="7">
        <f t="shared" si="73"/>
        <v>252</v>
      </c>
      <c r="AC80" s="7">
        <f t="shared" si="74"/>
        <v>21</v>
      </c>
      <c r="AD80" s="7">
        <f t="shared" si="75"/>
        <v>0</v>
      </c>
      <c r="AE80" s="7">
        <f t="shared" si="76"/>
        <v>124</v>
      </c>
      <c r="AF80" s="142">
        <v>1976</v>
      </c>
      <c r="AG80" s="3">
        <f t="shared" si="63"/>
        <v>37</v>
      </c>
    </row>
    <row r="81" spans="1:33" ht="12.75">
      <c r="A81" s="11">
        <f aca="true" t="shared" si="77" ref="A81:A100">A80+1</f>
        <v>70</v>
      </c>
      <c r="B81" s="20" t="s">
        <v>145</v>
      </c>
      <c r="C81" s="21" t="s">
        <v>146</v>
      </c>
      <c r="D81" s="157">
        <f t="shared" si="61"/>
        <v>5721.83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15">
        <v>5721.9</v>
      </c>
      <c r="L81" s="15">
        <v>5721.9</v>
      </c>
      <c r="M81" s="15">
        <v>5721.9</v>
      </c>
      <c r="N81" s="7"/>
      <c r="O81" s="7"/>
      <c r="P81" s="15"/>
      <c r="Q81" s="7">
        <f t="shared" si="64"/>
        <v>0.022</v>
      </c>
      <c r="R81" s="7">
        <v>904.2</v>
      </c>
      <c r="S81" s="7">
        <f t="shared" si="62"/>
        <v>74</v>
      </c>
      <c r="T81" s="54">
        <f t="shared" si="65"/>
        <v>66764</v>
      </c>
      <c r="U81" s="4">
        <f t="shared" si="66"/>
        <v>66764</v>
      </c>
      <c r="V81" s="7">
        <f t="shared" si="67"/>
        <v>41907</v>
      </c>
      <c r="W81" s="7">
        <f t="shared" si="68"/>
        <v>8438</v>
      </c>
      <c r="X81" s="7">
        <f t="shared" si="69"/>
        <v>14564</v>
      </c>
      <c r="Y81" s="7">
        <f t="shared" si="70"/>
        <v>292</v>
      </c>
      <c r="Z81" s="7">
        <f t="shared" si="71"/>
        <v>927</v>
      </c>
      <c r="AA81" s="7">
        <f t="shared" si="72"/>
        <v>363</v>
      </c>
      <c r="AB81" s="7">
        <f t="shared" si="73"/>
        <v>173</v>
      </c>
      <c r="AC81" s="7">
        <f t="shared" si="74"/>
        <v>15</v>
      </c>
      <c r="AD81" s="7">
        <f t="shared" si="75"/>
        <v>0</v>
      </c>
      <c r="AE81" s="7">
        <f t="shared" si="76"/>
        <v>85</v>
      </c>
      <c r="AF81" s="142">
        <v>1987</v>
      </c>
      <c r="AG81" s="3">
        <f t="shared" si="63"/>
        <v>26</v>
      </c>
    </row>
    <row r="82" spans="1:33" ht="12.75">
      <c r="A82" s="11">
        <f t="shared" si="77"/>
        <v>71</v>
      </c>
      <c r="B82" s="20" t="s">
        <v>147</v>
      </c>
      <c r="C82" s="21" t="s">
        <v>148</v>
      </c>
      <c r="D82" s="157">
        <f t="shared" si="61"/>
        <v>17031.34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15">
        <v>17031.4</v>
      </c>
      <c r="L82" s="15">
        <v>17031.4</v>
      </c>
      <c r="M82" s="15">
        <v>17031.4</v>
      </c>
      <c r="N82" s="7"/>
      <c r="O82" s="7"/>
      <c r="P82" s="15"/>
      <c r="Q82" s="7">
        <f t="shared" si="64"/>
        <v>0.065</v>
      </c>
      <c r="R82" s="7">
        <v>2389.7</v>
      </c>
      <c r="S82" s="7">
        <f t="shared" si="62"/>
        <v>83</v>
      </c>
      <c r="T82" s="54">
        <f t="shared" si="65"/>
        <v>197257</v>
      </c>
      <c r="U82" s="4">
        <f t="shared" si="66"/>
        <v>197256</v>
      </c>
      <c r="V82" s="7">
        <f t="shared" si="67"/>
        <v>123816</v>
      </c>
      <c r="W82" s="7">
        <f t="shared" si="68"/>
        <v>24930</v>
      </c>
      <c r="X82" s="7">
        <f t="shared" si="69"/>
        <v>43028</v>
      </c>
      <c r="Y82" s="7">
        <f t="shared" si="70"/>
        <v>863</v>
      </c>
      <c r="Z82" s="7">
        <f t="shared" si="71"/>
        <v>2739</v>
      </c>
      <c r="AA82" s="7">
        <f t="shared" si="72"/>
        <v>1073</v>
      </c>
      <c r="AB82" s="7">
        <f t="shared" si="73"/>
        <v>512</v>
      </c>
      <c r="AC82" s="7">
        <f t="shared" si="74"/>
        <v>43</v>
      </c>
      <c r="AD82" s="7">
        <f t="shared" si="75"/>
        <v>0</v>
      </c>
      <c r="AE82" s="7">
        <f t="shared" si="76"/>
        <v>252</v>
      </c>
      <c r="AF82" s="142">
        <v>1976</v>
      </c>
      <c r="AG82" s="3">
        <f t="shared" si="63"/>
        <v>37</v>
      </c>
    </row>
    <row r="83" spans="1:33" ht="12.75">
      <c r="A83" s="11">
        <f t="shared" si="77"/>
        <v>72</v>
      </c>
      <c r="B83" s="20" t="s">
        <v>149</v>
      </c>
      <c r="C83" s="21" t="s">
        <v>150</v>
      </c>
      <c r="D83" s="157">
        <f t="shared" si="61"/>
        <v>21736.81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15">
        <v>21737.1</v>
      </c>
      <c r="L83" s="15">
        <v>21737.1</v>
      </c>
      <c r="M83" s="15">
        <v>21737.1</v>
      </c>
      <c r="N83" s="7"/>
      <c r="O83" s="7"/>
      <c r="P83" s="15"/>
      <c r="Q83" s="7">
        <f t="shared" si="64"/>
        <v>0.084</v>
      </c>
      <c r="R83" s="7">
        <v>2837.1</v>
      </c>
      <c r="S83" s="7">
        <f t="shared" si="62"/>
        <v>90</v>
      </c>
      <c r="T83" s="54">
        <f t="shared" si="65"/>
        <v>254917</v>
      </c>
      <c r="U83" s="4">
        <f t="shared" si="66"/>
        <v>254918</v>
      </c>
      <c r="V83" s="7">
        <f t="shared" si="67"/>
        <v>160008</v>
      </c>
      <c r="W83" s="7">
        <f t="shared" si="68"/>
        <v>32218</v>
      </c>
      <c r="X83" s="7">
        <f t="shared" si="69"/>
        <v>55606</v>
      </c>
      <c r="Y83" s="7">
        <f t="shared" si="70"/>
        <v>1115</v>
      </c>
      <c r="Z83" s="7">
        <f t="shared" si="71"/>
        <v>3540</v>
      </c>
      <c r="AA83" s="7">
        <f t="shared" si="72"/>
        <v>1387</v>
      </c>
      <c r="AB83" s="7">
        <f t="shared" si="73"/>
        <v>662</v>
      </c>
      <c r="AC83" s="7">
        <f t="shared" si="74"/>
        <v>56</v>
      </c>
      <c r="AD83" s="7">
        <f t="shared" si="75"/>
        <v>0</v>
      </c>
      <c r="AE83" s="7">
        <f t="shared" si="76"/>
        <v>326</v>
      </c>
      <c r="AF83" s="142">
        <v>1976</v>
      </c>
      <c r="AG83" s="3">
        <f t="shared" si="63"/>
        <v>37</v>
      </c>
    </row>
    <row r="84" spans="1:33" ht="12.75">
      <c r="A84" s="11">
        <f t="shared" si="77"/>
        <v>73</v>
      </c>
      <c r="B84" s="20" t="s">
        <v>151</v>
      </c>
      <c r="C84" s="21" t="s">
        <v>152</v>
      </c>
      <c r="D84" s="157">
        <f t="shared" si="61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15">
        <v>4196.9</v>
      </c>
      <c r="L84" s="15">
        <v>4196.9</v>
      </c>
      <c r="M84" s="15">
        <v>4196.9</v>
      </c>
      <c r="N84" s="7"/>
      <c r="O84" s="7"/>
      <c r="P84" s="15"/>
      <c r="Q84" s="7">
        <f t="shared" si="64"/>
        <v>0.016</v>
      </c>
      <c r="R84" s="7">
        <v>461.4</v>
      </c>
      <c r="S84" s="7">
        <f t="shared" si="62"/>
        <v>105</v>
      </c>
      <c r="T84" s="54">
        <f t="shared" si="65"/>
        <v>48556</v>
      </c>
      <c r="U84" s="4">
        <f t="shared" si="66"/>
        <v>48556</v>
      </c>
      <c r="V84" s="7">
        <f t="shared" si="67"/>
        <v>30478</v>
      </c>
      <c r="W84" s="7">
        <f t="shared" si="68"/>
        <v>6137</v>
      </c>
      <c r="X84" s="7">
        <f t="shared" si="69"/>
        <v>10592</v>
      </c>
      <c r="Y84" s="7">
        <f t="shared" si="70"/>
        <v>212</v>
      </c>
      <c r="Z84" s="7">
        <f t="shared" si="71"/>
        <v>674</v>
      </c>
      <c r="AA84" s="7">
        <f t="shared" si="72"/>
        <v>264</v>
      </c>
      <c r="AB84" s="7">
        <f t="shared" si="73"/>
        <v>126</v>
      </c>
      <c r="AC84" s="7">
        <f t="shared" si="74"/>
        <v>11</v>
      </c>
      <c r="AD84" s="7">
        <f t="shared" si="75"/>
        <v>0</v>
      </c>
      <c r="AE84" s="7">
        <f t="shared" si="76"/>
        <v>62</v>
      </c>
      <c r="AF84" s="7">
        <v>1974</v>
      </c>
      <c r="AG84" s="3">
        <f t="shared" si="63"/>
        <v>39</v>
      </c>
    </row>
    <row r="85" spans="1:33" ht="12.75">
      <c r="A85" s="11">
        <f t="shared" si="77"/>
        <v>74</v>
      </c>
      <c r="B85" s="20" t="s">
        <v>153</v>
      </c>
      <c r="C85" s="21" t="s">
        <v>154</v>
      </c>
      <c r="D85" s="157">
        <f t="shared" si="61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15">
        <v>2359.1</v>
      </c>
      <c r="L85" s="15">
        <v>2359.1</v>
      </c>
      <c r="M85" s="15">
        <v>2359.1</v>
      </c>
      <c r="N85" s="7"/>
      <c r="O85" s="7"/>
      <c r="P85" s="15"/>
      <c r="Q85" s="7">
        <f t="shared" si="64"/>
        <v>0.009</v>
      </c>
      <c r="R85" s="7">
        <v>394.9</v>
      </c>
      <c r="S85" s="7">
        <f t="shared" si="62"/>
        <v>69</v>
      </c>
      <c r="T85" s="54">
        <f t="shared" si="65"/>
        <v>27313</v>
      </c>
      <c r="U85" s="196">
        <f t="shared" si="66"/>
        <v>27313</v>
      </c>
      <c r="V85" s="7">
        <f t="shared" si="67"/>
        <v>17144</v>
      </c>
      <c r="W85" s="7">
        <f t="shared" si="68"/>
        <v>3452</v>
      </c>
      <c r="X85" s="7">
        <f t="shared" si="69"/>
        <v>5958</v>
      </c>
      <c r="Y85" s="7">
        <f t="shared" si="70"/>
        <v>119</v>
      </c>
      <c r="Z85" s="7">
        <f t="shared" si="71"/>
        <v>379</v>
      </c>
      <c r="AA85" s="7">
        <f t="shared" si="72"/>
        <v>149</v>
      </c>
      <c r="AB85" s="7">
        <f t="shared" si="73"/>
        <v>71</v>
      </c>
      <c r="AC85" s="7">
        <f t="shared" si="74"/>
        <v>6</v>
      </c>
      <c r="AD85" s="7">
        <f t="shared" si="75"/>
        <v>0</v>
      </c>
      <c r="AE85" s="7">
        <f t="shared" si="76"/>
        <v>35</v>
      </c>
      <c r="AF85" s="142">
        <v>2005</v>
      </c>
      <c r="AG85" s="3">
        <f t="shared" si="63"/>
        <v>8</v>
      </c>
    </row>
    <row r="86" spans="1:33" ht="12.75">
      <c r="A86" s="11">
        <f t="shared" si="77"/>
        <v>75</v>
      </c>
      <c r="B86" s="20" t="s">
        <v>155</v>
      </c>
      <c r="C86" s="21" t="s">
        <v>156</v>
      </c>
      <c r="D86" s="157">
        <f t="shared" si="61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15">
        <v>2324.25</v>
      </c>
      <c r="L86" s="15">
        <v>2324.25</v>
      </c>
      <c r="M86" s="15">
        <v>2324.25</v>
      </c>
      <c r="N86" s="7"/>
      <c r="O86" s="7"/>
      <c r="P86" s="15"/>
      <c r="Q86" s="7">
        <f t="shared" si="64"/>
        <v>0.009</v>
      </c>
      <c r="R86" s="7">
        <v>383.4</v>
      </c>
      <c r="S86" s="7">
        <f t="shared" si="62"/>
        <v>71</v>
      </c>
      <c r="T86" s="54">
        <f t="shared" si="65"/>
        <v>27313</v>
      </c>
      <c r="U86" s="196">
        <f t="shared" si="66"/>
        <v>27313</v>
      </c>
      <c r="V86" s="7">
        <f t="shared" si="67"/>
        <v>17144</v>
      </c>
      <c r="W86" s="7">
        <f t="shared" si="68"/>
        <v>3452</v>
      </c>
      <c r="X86" s="7">
        <f t="shared" si="69"/>
        <v>5958</v>
      </c>
      <c r="Y86" s="7">
        <f t="shared" si="70"/>
        <v>119</v>
      </c>
      <c r="Z86" s="7">
        <f t="shared" si="71"/>
        <v>379</v>
      </c>
      <c r="AA86" s="7">
        <f t="shared" si="72"/>
        <v>149</v>
      </c>
      <c r="AB86" s="7">
        <f t="shared" si="73"/>
        <v>71</v>
      </c>
      <c r="AC86" s="7">
        <f t="shared" si="74"/>
        <v>6</v>
      </c>
      <c r="AD86" s="7">
        <f t="shared" si="75"/>
        <v>0</v>
      </c>
      <c r="AE86" s="7">
        <f t="shared" si="76"/>
        <v>35</v>
      </c>
      <c r="AF86" s="142">
        <v>2005</v>
      </c>
      <c r="AG86" s="3">
        <f t="shared" si="63"/>
        <v>8</v>
      </c>
    </row>
    <row r="87" spans="1:33" ht="12.75">
      <c r="A87" s="11">
        <f t="shared" si="77"/>
        <v>76</v>
      </c>
      <c r="B87" s="20" t="s">
        <v>157</v>
      </c>
      <c r="C87" s="21" t="s">
        <v>158</v>
      </c>
      <c r="D87" s="157">
        <f t="shared" si="61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15">
        <v>14175.6</v>
      </c>
      <c r="L87" s="15">
        <v>14175.6</v>
      </c>
      <c r="M87" s="15">
        <v>14175.6</v>
      </c>
      <c r="N87" s="7"/>
      <c r="O87" s="7"/>
      <c r="P87" s="15"/>
      <c r="Q87" s="7">
        <f t="shared" si="64"/>
        <v>0.054</v>
      </c>
      <c r="R87" s="7">
        <v>1762.8</v>
      </c>
      <c r="S87" s="7">
        <f t="shared" si="62"/>
        <v>93</v>
      </c>
      <c r="T87" s="54">
        <f t="shared" si="65"/>
        <v>163875</v>
      </c>
      <c r="U87" s="4">
        <f t="shared" si="66"/>
        <v>163875</v>
      </c>
      <c r="V87" s="7">
        <f t="shared" si="67"/>
        <v>102862</v>
      </c>
      <c r="W87" s="7">
        <f t="shared" si="68"/>
        <v>20711</v>
      </c>
      <c r="X87" s="7">
        <f t="shared" si="69"/>
        <v>35747</v>
      </c>
      <c r="Y87" s="7">
        <f t="shared" si="70"/>
        <v>717</v>
      </c>
      <c r="Z87" s="7">
        <f t="shared" si="71"/>
        <v>2276</v>
      </c>
      <c r="AA87" s="7">
        <f t="shared" si="72"/>
        <v>891</v>
      </c>
      <c r="AB87" s="7">
        <f t="shared" si="73"/>
        <v>425</v>
      </c>
      <c r="AC87" s="7">
        <f t="shared" si="74"/>
        <v>36</v>
      </c>
      <c r="AD87" s="7">
        <f t="shared" si="75"/>
        <v>0</v>
      </c>
      <c r="AE87" s="7">
        <f t="shared" si="76"/>
        <v>210</v>
      </c>
      <c r="AF87" s="142">
        <v>1975</v>
      </c>
      <c r="AG87" s="3">
        <f t="shared" si="63"/>
        <v>38</v>
      </c>
    </row>
    <row r="88" spans="1:33" ht="12.75">
      <c r="A88" s="11">
        <f t="shared" si="77"/>
        <v>77</v>
      </c>
      <c r="B88" s="20" t="s">
        <v>159</v>
      </c>
      <c r="C88" s="21" t="s">
        <v>160</v>
      </c>
      <c r="D88" s="157">
        <f t="shared" si="61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15">
        <v>7647.1</v>
      </c>
      <c r="L88" s="15">
        <v>7647.1</v>
      </c>
      <c r="M88" s="15">
        <v>7647.1</v>
      </c>
      <c r="N88" s="7"/>
      <c r="O88" s="7"/>
      <c r="P88" s="15"/>
      <c r="Q88" s="7">
        <f t="shared" si="64"/>
        <v>0.029</v>
      </c>
      <c r="R88" s="7">
        <v>1234.3</v>
      </c>
      <c r="S88" s="7">
        <f t="shared" si="62"/>
        <v>71</v>
      </c>
      <c r="T88" s="54">
        <f t="shared" si="65"/>
        <v>88007</v>
      </c>
      <c r="U88" s="196">
        <f t="shared" si="66"/>
        <v>88007</v>
      </c>
      <c r="V88" s="7">
        <f t="shared" si="67"/>
        <v>55241</v>
      </c>
      <c r="W88" s="7">
        <f t="shared" si="68"/>
        <v>11123</v>
      </c>
      <c r="X88" s="7">
        <f t="shared" si="69"/>
        <v>19197</v>
      </c>
      <c r="Y88" s="7">
        <f t="shared" si="70"/>
        <v>385</v>
      </c>
      <c r="Z88" s="7">
        <f t="shared" si="71"/>
        <v>1222</v>
      </c>
      <c r="AA88" s="7">
        <f t="shared" si="72"/>
        <v>479</v>
      </c>
      <c r="AB88" s="7">
        <f t="shared" si="73"/>
        <v>228</v>
      </c>
      <c r="AC88" s="7">
        <f t="shared" si="74"/>
        <v>19</v>
      </c>
      <c r="AD88" s="7">
        <f t="shared" si="75"/>
        <v>0</v>
      </c>
      <c r="AE88" s="7">
        <f t="shared" si="76"/>
        <v>113</v>
      </c>
      <c r="AF88" s="145">
        <v>2010</v>
      </c>
      <c r="AG88" s="3">
        <f t="shared" si="63"/>
        <v>3</v>
      </c>
    </row>
    <row r="89" spans="1:33" ht="12.75">
      <c r="A89" s="11">
        <f t="shared" si="77"/>
        <v>78</v>
      </c>
      <c r="B89" s="20" t="s">
        <v>161</v>
      </c>
      <c r="C89" s="21" t="s">
        <v>162</v>
      </c>
      <c r="D89" s="157">
        <f t="shared" si="61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15">
        <v>4227.4</v>
      </c>
      <c r="L89" s="15">
        <v>4227.4</v>
      </c>
      <c r="M89" s="15">
        <v>4227.4</v>
      </c>
      <c r="N89" s="7"/>
      <c r="O89" s="7"/>
      <c r="P89" s="15"/>
      <c r="Q89" s="7">
        <f t="shared" si="64"/>
        <v>0.016</v>
      </c>
      <c r="R89" s="7">
        <v>444.6</v>
      </c>
      <c r="S89" s="7">
        <f t="shared" si="62"/>
        <v>109</v>
      </c>
      <c r="T89" s="54">
        <f t="shared" si="65"/>
        <v>48556</v>
      </c>
      <c r="U89" s="4">
        <f t="shared" si="66"/>
        <v>48556</v>
      </c>
      <c r="V89" s="7">
        <f t="shared" si="67"/>
        <v>30478</v>
      </c>
      <c r="W89" s="7">
        <f t="shared" si="68"/>
        <v>6137</v>
      </c>
      <c r="X89" s="7">
        <f t="shared" si="69"/>
        <v>10592</v>
      </c>
      <c r="Y89" s="7">
        <f t="shared" si="70"/>
        <v>212</v>
      </c>
      <c r="Z89" s="7">
        <f t="shared" si="71"/>
        <v>674</v>
      </c>
      <c r="AA89" s="7">
        <f t="shared" si="72"/>
        <v>264</v>
      </c>
      <c r="AB89" s="7">
        <f t="shared" si="73"/>
        <v>126</v>
      </c>
      <c r="AC89" s="7">
        <f t="shared" si="74"/>
        <v>11</v>
      </c>
      <c r="AD89" s="7">
        <f t="shared" si="75"/>
        <v>0</v>
      </c>
      <c r="AE89" s="7">
        <f t="shared" si="76"/>
        <v>62</v>
      </c>
      <c r="AF89" s="142">
        <v>1976</v>
      </c>
      <c r="AG89" s="3">
        <f t="shared" si="63"/>
        <v>37</v>
      </c>
    </row>
    <row r="90" spans="1:33" ht="12.75">
      <c r="A90" s="11">
        <f t="shared" si="77"/>
        <v>79</v>
      </c>
      <c r="B90" s="20" t="s">
        <v>163</v>
      </c>
      <c r="C90" s="21" t="s">
        <v>164</v>
      </c>
      <c r="D90" s="157">
        <f t="shared" si="61"/>
        <v>3959.91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15">
        <v>3959.8</v>
      </c>
      <c r="L90" s="15">
        <v>3959.8</v>
      </c>
      <c r="M90" s="15">
        <v>3959.8</v>
      </c>
      <c r="N90" s="7"/>
      <c r="O90" s="7"/>
      <c r="P90" s="15"/>
      <c r="Q90" s="7">
        <f t="shared" si="64"/>
        <v>0.015</v>
      </c>
      <c r="R90" s="7">
        <v>440.4</v>
      </c>
      <c r="S90" s="7">
        <f t="shared" si="62"/>
        <v>103</v>
      </c>
      <c r="T90" s="54">
        <f t="shared" si="65"/>
        <v>45521</v>
      </c>
      <c r="U90" s="4">
        <f t="shared" si="66"/>
        <v>45521</v>
      </c>
      <c r="V90" s="7">
        <f t="shared" si="67"/>
        <v>28573</v>
      </c>
      <c r="W90" s="7">
        <f t="shared" si="68"/>
        <v>5753</v>
      </c>
      <c r="X90" s="7">
        <f t="shared" si="69"/>
        <v>9930</v>
      </c>
      <c r="Y90" s="7">
        <f t="shared" si="70"/>
        <v>199</v>
      </c>
      <c r="Z90" s="7">
        <f t="shared" si="71"/>
        <v>632</v>
      </c>
      <c r="AA90" s="7">
        <f t="shared" si="72"/>
        <v>248</v>
      </c>
      <c r="AB90" s="7">
        <f t="shared" si="73"/>
        <v>118</v>
      </c>
      <c r="AC90" s="7">
        <f t="shared" si="74"/>
        <v>10</v>
      </c>
      <c r="AD90" s="7">
        <f t="shared" si="75"/>
        <v>0</v>
      </c>
      <c r="AE90" s="7">
        <f t="shared" si="76"/>
        <v>58</v>
      </c>
      <c r="AF90" s="142">
        <v>1976</v>
      </c>
      <c r="AG90" s="3">
        <f t="shared" si="63"/>
        <v>37</v>
      </c>
    </row>
    <row r="91" spans="1:33" ht="17.25" customHeight="1">
      <c r="A91" s="11">
        <f t="shared" si="77"/>
        <v>80</v>
      </c>
      <c r="B91" s="20" t="s">
        <v>165</v>
      </c>
      <c r="C91" s="21" t="s">
        <v>166</v>
      </c>
      <c r="D91" s="157">
        <f t="shared" si="61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15">
        <v>4064.4</v>
      </c>
      <c r="L91" s="15">
        <v>4064.4</v>
      </c>
      <c r="M91" s="15">
        <v>4064.4</v>
      </c>
      <c r="N91" s="7"/>
      <c r="O91" s="7"/>
      <c r="P91" s="15"/>
      <c r="Q91" s="7">
        <f t="shared" si="64"/>
        <v>0.016</v>
      </c>
      <c r="R91" s="7">
        <v>248.4</v>
      </c>
      <c r="S91" s="7">
        <f t="shared" si="62"/>
        <v>195</v>
      </c>
      <c r="T91" s="54">
        <f t="shared" si="65"/>
        <v>48556</v>
      </c>
      <c r="U91" s="4">
        <f t="shared" si="66"/>
        <v>48556</v>
      </c>
      <c r="V91" s="7">
        <f t="shared" si="67"/>
        <v>30478</v>
      </c>
      <c r="W91" s="7">
        <f t="shared" si="68"/>
        <v>6137</v>
      </c>
      <c r="X91" s="7">
        <f t="shared" si="69"/>
        <v>10592</v>
      </c>
      <c r="Y91" s="7">
        <f t="shared" si="70"/>
        <v>212</v>
      </c>
      <c r="Z91" s="7">
        <f t="shared" si="71"/>
        <v>674</v>
      </c>
      <c r="AA91" s="7">
        <f t="shared" si="72"/>
        <v>264</v>
      </c>
      <c r="AB91" s="7">
        <f t="shared" si="73"/>
        <v>126</v>
      </c>
      <c r="AC91" s="7">
        <f t="shared" si="74"/>
        <v>11</v>
      </c>
      <c r="AD91" s="7">
        <f t="shared" si="75"/>
        <v>0</v>
      </c>
      <c r="AE91" s="7">
        <f t="shared" si="76"/>
        <v>62</v>
      </c>
      <c r="AF91" s="142">
        <v>1975</v>
      </c>
      <c r="AG91" s="3">
        <f t="shared" si="63"/>
        <v>38</v>
      </c>
    </row>
    <row r="92" spans="1:33" ht="12.75">
      <c r="A92" s="11">
        <f t="shared" si="77"/>
        <v>81</v>
      </c>
      <c r="B92" s="20" t="s">
        <v>167</v>
      </c>
      <c r="C92" s="21" t="s">
        <v>168</v>
      </c>
      <c r="D92" s="157">
        <f t="shared" si="61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15">
        <v>7874.89</v>
      </c>
      <c r="L92" s="15">
        <v>7874.89</v>
      </c>
      <c r="M92" s="15">
        <v>7874.89</v>
      </c>
      <c r="N92" s="7"/>
      <c r="O92" s="7"/>
      <c r="P92" s="15"/>
      <c r="Q92" s="192">
        <f t="shared" si="64"/>
        <v>0.03</v>
      </c>
      <c r="R92" s="7">
        <v>1336.9</v>
      </c>
      <c r="S92" s="7">
        <f t="shared" si="62"/>
        <v>68</v>
      </c>
      <c r="T92" s="54">
        <f t="shared" si="65"/>
        <v>91042</v>
      </c>
      <c r="U92" s="4">
        <f t="shared" si="66"/>
        <v>91040</v>
      </c>
      <c r="V92" s="7">
        <f t="shared" si="67"/>
        <v>57146</v>
      </c>
      <c r="W92" s="7">
        <f t="shared" si="68"/>
        <v>11506</v>
      </c>
      <c r="X92" s="7">
        <f t="shared" si="69"/>
        <v>19859</v>
      </c>
      <c r="Y92" s="7">
        <f t="shared" si="70"/>
        <v>398</v>
      </c>
      <c r="Z92" s="7">
        <f t="shared" si="71"/>
        <v>1264</v>
      </c>
      <c r="AA92" s="7">
        <f t="shared" si="72"/>
        <v>495</v>
      </c>
      <c r="AB92" s="7">
        <f t="shared" si="73"/>
        <v>236</v>
      </c>
      <c r="AC92" s="7">
        <f t="shared" si="74"/>
        <v>20</v>
      </c>
      <c r="AD92" s="7">
        <f t="shared" si="75"/>
        <v>0</v>
      </c>
      <c r="AE92" s="7">
        <f t="shared" si="76"/>
        <v>116</v>
      </c>
      <c r="AF92" s="142">
        <v>1977</v>
      </c>
      <c r="AG92" s="3">
        <f t="shared" si="63"/>
        <v>36</v>
      </c>
    </row>
    <row r="93" spans="1:33" ht="16.5" customHeight="1">
      <c r="A93" s="11">
        <f t="shared" si="77"/>
        <v>82</v>
      </c>
      <c r="B93" s="20" t="s">
        <v>169</v>
      </c>
      <c r="C93" s="21" t="s">
        <v>170</v>
      </c>
      <c r="D93" s="157">
        <f t="shared" si="61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15">
        <v>14249.7</v>
      </c>
      <c r="L93" s="15">
        <v>14249.7</v>
      </c>
      <c r="M93" s="15">
        <v>14249.7</v>
      </c>
      <c r="N93" s="7"/>
      <c r="O93" s="7"/>
      <c r="P93" s="15"/>
      <c r="Q93" s="192">
        <f t="shared" si="64"/>
        <v>0.055</v>
      </c>
      <c r="R93" s="7">
        <v>2260.5</v>
      </c>
      <c r="S93" s="7">
        <f t="shared" si="62"/>
        <v>74</v>
      </c>
      <c r="T93" s="54">
        <f t="shared" si="65"/>
        <v>166910</v>
      </c>
      <c r="U93" s="4">
        <f t="shared" si="66"/>
        <v>166910</v>
      </c>
      <c r="V93" s="7">
        <f t="shared" si="67"/>
        <v>104767</v>
      </c>
      <c r="W93" s="7">
        <f t="shared" si="68"/>
        <v>21095</v>
      </c>
      <c r="X93" s="7">
        <f t="shared" si="69"/>
        <v>36409</v>
      </c>
      <c r="Y93" s="7">
        <f t="shared" si="70"/>
        <v>730</v>
      </c>
      <c r="Z93" s="7">
        <f t="shared" si="71"/>
        <v>2318</v>
      </c>
      <c r="AA93" s="7">
        <f t="shared" si="72"/>
        <v>908</v>
      </c>
      <c r="AB93" s="7">
        <f t="shared" si="73"/>
        <v>433</v>
      </c>
      <c r="AC93" s="7">
        <f t="shared" si="74"/>
        <v>37</v>
      </c>
      <c r="AD93" s="7">
        <f t="shared" si="75"/>
        <v>0</v>
      </c>
      <c r="AE93" s="7">
        <f t="shared" si="76"/>
        <v>213</v>
      </c>
      <c r="AF93" s="142">
        <v>1979</v>
      </c>
      <c r="AG93" s="3">
        <f t="shared" si="63"/>
        <v>34</v>
      </c>
    </row>
    <row r="94" spans="1:33" ht="12.75">
      <c r="A94" s="11">
        <f t="shared" si="77"/>
        <v>83</v>
      </c>
      <c r="B94" s="20" t="s">
        <v>171</v>
      </c>
      <c r="C94" s="21" t="s">
        <v>172</v>
      </c>
      <c r="D94" s="157">
        <f t="shared" si="61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15">
        <v>12884.5</v>
      </c>
      <c r="L94" s="15">
        <v>12884.5</v>
      </c>
      <c r="M94" s="15">
        <v>12884.5</v>
      </c>
      <c r="N94" s="7"/>
      <c r="O94" s="7"/>
      <c r="P94" s="15"/>
      <c r="Q94" s="192">
        <f t="shared" si="64"/>
        <v>0.05</v>
      </c>
      <c r="R94" s="7">
        <v>1646.1</v>
      </c>
      <c r="S94" s="7">
        <f t="shared" si="62"/>
        <v>92</v>
      </c>
      <c r="T94" s="54">
        <f t="shared" si="65"/>
        <v>151736</v>
      </c>
      <c r="U94" s="4">
        <f t="shared" si="66"/>
        <v>151736</v>
      </c>
      <c r="V94" s="7">
        <f t="shared" si="67"/>
        <v>95243</v>
      </c>
      <c r="W94" s="7">
        <f t="shared" si="68"/>
        <v>19177</v>
      </c>
      <c r="X94" s="7">
        <f t="shared" si="69"/>
        <v>33099</v>
      </c>
      <c r="Y94" s="7">
        <f t="shared" si="70"/>
        <v>664</v>
      </c>
      <c r="Z94" s="7">
        <f t="shared" si="71"/>
        <v>2107</v>
      </c>
      <c r="AA94" s="7">
        <f t="shared" si="72"/>
        <v>825</v>
      </c>
      <c r="AB94" s="7">
        <f t="shared" si="73"/>
        <v>394</v>
      </c>
      <c r="AC94" s="7">
        <f t="shared" si="74"/>
        <v>33</v>
      </c>
      <c r="AD94" s="7">
        <f t="shared" si="75"/>
        <v>0</v>
      </c>
      <c r="AE94" s="7">
        <f t="shared" si="76"/>
        <v>194</v>
      </c>
      <c r="AF94" s="142">
        <v>1978</v>
      </c>
      <c r="AG94" s="3">
        <f t="shared" si="63"/>
        <v>35</v>
      </c>
    </row>
    <row r="95" spans="1:33" ht="12.75">
      <c r="A95" s="11">
        <f t="shared" si="77"/>
        <v>84</v>
      </c>
      <c r="B95" s="20" t="s">
        <v>173</v>
      </c>
      <c r="C95" s="21" t="s">
        <v>174</v>
      </c>
      <c r="D95" s="157">
        <f t="shared" si="61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15">
        <v>12906.7</v>
      </c>
      <c r="L95" s="15">
        <v>12906.7</v>
      </c>
      <c r="M95" s="15">
        <v>12906.7</v>
      </c>
      <c r="N95" s="7"/>
      <c r="O95" s="7"/>
      <c r="P95" s="15"/>
      <c r="Q95" s="192">
        <f t="shared" si="64"/>
        <v>0.05</v>
      </c>
      <c r="R95" s="7">
        <v>1603.1</v>
      </c>
      <c r="S95" s="7">
        <f t="shared" si="62"/>
        <v>95</v>
      </c>
      <c r="T95" s="54">
        <f t="shared" si="65"/>
        <v>151736</v>
      </c>
      <c r="U95" s="4">
        <f t="shared" si="66"/>
        <v>151736</v>
      </c>
      <c r="V95" s="7">
        <f t="shared" si="67"/>
        <v>95243</v>
      </c>
      <c r="W95" s="7">
        <f t="shared" si="68"/>
        <v>19177</v>
      </c>
      <c r="X95" s="7">
        <f t="shared" si="69"/>
        <v>33099</v>
      </c>
      <c r="Y95" s="7">
        <f t="shared" si="70"/>
        <v>664</v>
      </c>
      <c r="Z95" s="7">
        <f t="shared" si="71"/>
        <v>2107</v>
      </c>
      <c r="AA95" s="7">
        <f t="shared" si="72"/>
        <v>825</v>
      </c>
      <c r="AB95" s="7">
        <f t="shared" si="73"/>
        <v>394</v>
      </c>
      <c r="AC95" s="7">
        <f t="shared" si="74"/>
        <v>33</v>
      </c>
      <c r="AD95" s="7">
        <f t="shared" si="75"/>
        <v>0</v>
      </c>
      <c r="AE95" s="7">
        <f t="shared" si="76"/>
        <v>194</v>
      </c>
      <c r="AF95" s="142">
        <v>1978</v>
      </c>
      <c r="AG95" s="3">
        <f t="shared" si="63"/>
        <v>35</v>
      </c>
    </row>
    <row r="96" spans="1:33" ht="12.75">
      <c r="A96" s="11">
        <f t="shared" si="77"/>
        <v>85</v>
      </c>
      <c r="B96" s="20" t="s">
        <v>175</v>
      </c>
      <c r="C96" s="21" t="s">
        <v>176</v>
      </c>
      <c r="D96" s="157">
        <f t="shared" si="61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15">
        <v>24531.75</v>
      </c>
      <c r="L96" s="15">
        <v>24531.75</v>
      </c>
      <c r="M96" s="15">
        <v>24531.75</v>
      </c>
      <c r="N96" s="7"/>
      <c r="O96" s="7"/>
      <c r="P96" s="15"/>
      <c r="Q96" s="7">
        <f t="shared" si="64"/>
        <v>0.094</v>
      </c>
      <c r="R96" s="7">
        <v>4356.4</v>
      </c>
      <c r="S96" s="7">
        <f t="shared" si="62"/>
        <v>65</v>
      </c>
      <c r="T96" s="54">
        <f t="shared" si="65"/>
        <v>285264</v>
      </c>
      <c r="U96" s="4">
        <f t="shared" si="66"/>
        <v>285264</v>
      </c>
      <c r="V96" s="7">
        <f t="shared" si="67"/>
        <v>179056</v>
      </c>
      <c r="W96" s="7">
        <f t="shared" si="68"/>
        <v>36053</v>
      </c>
      <c r="X96" s="7">
        <f t="shared" si="69"/>
        <v>62226</v>
      </c>
      <c r="Y96" s="7">
        <f t="shared" si="70"/>
        <v>1248</v>
      </c>
      <c r="Z96" s="7">
        <f t="shared" si="71"/>
        <v>3962</v>
      </c>
      <c r="AA96" s="7">
        <f t="shared" si="72"/>
        <v>1552</v>
      </c>
      <c r="AB96" s="7">
        <f t="shared" si="73"/>
        <v>740</v>
      </c>
      <c r="AC96" s="7">
        <f t="shared" si="74"/>
        <v>62</v>
      </c>
      <c r="AD96" s="7">
        <f t="shared" si="75"/>
        <v>0</v>
      </c>
      <c r="AE96" s="7">
        <f t="shared" si="76"/>
        <v>365</v>
      </c>
      <c r="AF96" s="142">
        <v>1977</v>
      </c>
      <c r="AG96" s="3">
        <f t="shared" si="63"/>
        <v>36</v>
      </c>
    </row>
    <row r="97" spans="1:33" ht="12.75">
      <c r="A97" s="11">
        <f t="shared" si="77"/>
        <v>86</v>
      </c>
      <c r="B97" s="20" t="s">
        <v>177</v>
      </c>
      <c r="C97" s="21" t="s">
        <v>178</v>
      </c>
      <c r="D97" s="157">
        <f t="shared" si="61"/>
        <v>13438.91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15">
        <v>13448.2</v>
      </c>
      <c r="L97" s="15">
        <v>13448.2</v>
      </c>
      <c r="M97" s="15">
        <v>13448.2</v>
      </c>
      <c r="N97" s="7"/>
      <c r="O97" s="7"/>
      <c r="P97" s="15"/>
      <c r="Q97" s="7">
        <f t="shared" si="64"/>
        <v>0.052</v>
      </c>
      <c r="R97" s="7">
        <v>1726</v>
      </c>
      <c r="S97" s="7">
        <f t="shared" si="62"/>
        <v>91</v>
      </c>
      <c r="T97" s="54">
        <f t="shared" si="65"/>
        <v>157806</v>
      </c>
      <c r="U97" s="4">
        <f t="shared" si="66"/>
        <v>157806</v>
      </c>
      <c r="V97" s="7">
        <f t="shared" si="67"/>
        <v>99053</v>
      </c>
      <c r="W97" s="7">
        <f t="shared" si="68"/>
        <v>19944</v>
      </c>
      <c r="X97" s="7">
        <f t="shared" si="69"/>
        <v>34423</v>
      </c>
      <c r="Y97" s="7">
        <f t="shared" si="70"/>
        <v>690</v>
      </c>
      <c r="Z97" s="7">
        <f t="shared" si="71"/>
        <v>2191</v>
      </c>
      <c r="AA97" s="7">
        <f t="shared" si="72"/>
        <v>858</v>
      </c>
      <c r="AB97" s="7">
        <f t="shared" si="73"/>
        <v>410</v>
      </c>
      <c r="AC97" s="7">
        <f t="shared" si="74"/>
        <v>35</v>
      </c>
      <c r="AD97" s="7">
        <f t="shared" si="75"/>
        <v>0</v>
      </c>
      <c r="AE97" s="7">
        <f t="shared" si="76"/>
        <v>202</v>
      </c>
      <c r="AF97" s="142">
        <v>1979</v>
      </c>
      <c r="AG97" s="3">
        <f t="shared" si="63"/>
        <v>34</v>
      </c>
    </row>
    <row r="98" spans="1:33" ht="12.75">
      <c r="A98" s="11">
        <f t="shared" si="77"/>
        <v>87</v>
      </c>
      <c r="B98" s="20" t="s">
        <v>179</v>
      </c>
      <c r="C98" s="21" t="s">
        <v>180</v>
      </c>
      <c r="D98" s="157">
        <f t="shared" si="61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15">
        <v>9356.32</v>
      </c>
      <c r="L98" s="15">
        <v>9356.32</v>
      </c>
      <c r="M98" s="15">
        <v>9356.32</v>
      </c>
      <c r="N98" s="7"/>
      <c r="O98" s="7"/>
      <c r="P98" s="15"/>
      <c r="Q98" s="7">
        <f t="shared" si="64"/>
        <v>0.036</v>
      </c>
      <c r="R98" s="7">
        <v>1071.3</v>
      </c>
      <c r="S98" s="7">
        <f t="shared" si="62"/>
        <v>102</v>
      </c>
      <c r="T98" s="54">
        <f t="shared" si="65"/>
        <v>109250</v>
      </c>
      <c r="U98" s="4">
        <f t="shared" si="66"/>
        <v>109251</v>
      </c>
      <c r="V98" s="7">
        <f t="shared" si="67"/>
        <v>68575</v>
      </c>
      <c r="W98" s="7">
        <f t="shared" si="68"/>
        <v>13808</v>
      </c>
      <c r="X98" s="7">
        <f t="shared" si="69"/>
        <v>23831</v>
      </c>
      <c r="Y98" s="7">
        <f t="shared" si="70"/>
        <v>478</v>
      </c>
      <c r="Z98" s="7">
        <f t="shared" si="71"/>
        <v>1517</v>
      </c>
      <c r="AA98" s="7">
        <f t="shared" si="72"/>
        <v>594</v>
      </c>
      <c r="AB98" s="7">
        <f t="shared" si="73"/>
        <v>284</v>
      </c>
      <c r="AC98" s="7">
        <f t="shared" si="74"/>
        <v>24</v>
      </c>
      <c r="AD98" s="7">
        <f t="shared" si="75"/>
        <v>0</v>
      </c>
      <c r="AE98" s="7">
        <f t="shared" si="76"/>
        <v>140</v>
      </c>
      <c r="AF98" s="142">
        <v>1977</v>
      </c>
      <c r="AG98" s="3">
        <f t="shared" si="63"/>
        <v>36</v>
      </c>
    </row>
    <row r="99" spans="1:33" ht="12.75">
      <c r="A99" s="11">
        <f t="shared" si="77"/>
        <v>88</v>
      </c>
      <c r="B99" s="20" t="s">
        <v>181</v>
      </c>
      <c r="C99" s="21" t="s">
        <v>182</v>
      </c>
      <c r="D99" s="157">
        <f t="shared" si="61"/>
        <v>24542.27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15">
        <v>24542.13</v>
      </c>
      <c r="L99" s="15">
        <v>24542.13</v>
      </c>
      <c r="M99" s="15">
        <v>24542.13</v>
      </c>
      <c r="N99" s="7"/>
      <c r="O99" s="7"/>
      <c r="P99" s="15"/>
      <c r="Q99" s="7">
        <f t="shared" si="64"/>
        <v>0.094</v>
      </c>
      <c r="R99" s="7">
        <v>3572.7</v>
      </c>
      <c r="S99" s="7">
        <f t="shared" si="62"/>
        <v>80</v>
      </c>
      <c r="T99" s="54">
        <f t="shared" si="65"/>
        <v>285264</v>
      </c>
      <c r="U99" s="4">
        <f t="shared" si="66"/>
        <v>285264</v>
      </c>
      <c r="V99" s="7">
        <f t="shared" si="67"/>
        <v>179056</v>
      </c>
      <c r="W99" s="7">
        <f t="shared" si="68"/>
        <v>36053</v>
      </c>
      <c r="X99" s="7">
        <f t="shared" si="69"/>
        <v>62226</v>
      </c>
      <c r="Y99" s="7">
        <f t="shared" si="70"/>
        <v>1248</v>
      </c>
      <c r="Z99" s="7">
        <f t="shared" si="71"/>
        <v>3962</v>
      </c>
      <c r="AA99" s="7">
        <f t="shared" si="72"/>
        <v>1552</v>
      </c>
      <c r="AB99" s="7">
        <f t="shared" si="73"/>
        <v>740</v>
      </c>
      <c r="AC99" s="7">
        <f t="shared" si="74"/>
        <v>62</v>
      </c>
      <c r="AD99" s="7">
        <f t="shared" si="75"/>
        <v>0</v>
      </c>
      <c r="AE99" s="7">
        <f t="shared" si="76"/>
        <v>365</v>
      </c>
      <c r="AF99" s="142">
        <v>1977</v>
      </c>
      <c r="AG99" s="3">
        <f t="shared" si="63"/>
        <v>36</v>
      </c>
    </row>
    <row r="100" spans="1:33" ht="12.75">
      <c r="A100" s="11">
        <f t="shared" si="77"/>
        <v>89</v>
      </c>
      <c r="B100" s="20" t="s">
        <v>183</v>
      </c>
      <c r="C100" s="21" t="s">
        <v>184</v>
      </c>
      <c r="D100" s="157">
        <f t="shared" si="61"/>
        <v>12747.03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15">
        <v>12746.92</v>
      </c>
      <c r="L100" s="15">
        <v>12746.92</v>
      </c>
      <c r="M100" s="15">
        <v>12746.92</v>
      </c>
      <c r="N100" s="7"/>
      <c r="O100" s="7"/>
      <c r="P100" s="15"/>
      <c r="Q100" s="7">
        <f t="shared" si="64"/>
        <v>0.049</v>
      </c>
      <c r="R100" s="7">
        <v>1431</v>
      </c>
      <c r="S100" s="7">
        <f t="shared" si="62"/>
        <v>104</v>
      </c>
      <c r="T100" s="54">
        <f t="shared" si="65"/>
        <v>148701</v>
      </c>
      <c r="U100" s="4">
        <f t="shared" si="66"/>
        <v>148702</v>
      </c>
      <c r="V100" s="7">
        <f t="shared" si="67"/>
        <v>93338</v>
      </c>
      <c r="W100" s="7">
        <f t="shared" si="68"/>
        <v>18794</v>
      </c>
      <c r="X100" s="7">
        <f t="shared" si="69"/>
        <v>32437</v>
      </c>
      <c r="Y100" s="7">
        <f t="shared" si="70"/>
        <v>650</v>
      </c>
      <c r="Z100" s="7">
        <f t="shared" si="71"/>
        <v>2065</v>
      </c>
      <c r="AA100" s="7">
        <f t="shared" si="72"/>
        <v>809</v>
      </c>
      <c r="AB100" s="7">
        <f t="shared" si="73"/>
        <v>386</v>
      </c>
      <c r="AC100" s="7">
        <f t="shared" si="74"/>
        <v>33</v>
      </c>
      <c r="AD100" s="7">
        <f t="shared" si="75"/>
        <v>0</v>
      </c>
      <c r="AE100" s="7">
        <f t="shared" si="76"/>
        <v>190</v>
      </c>
      <c r="AF100" s="142">
        <v>1977</v>
      </c>
      <c r="AG100" s="3">
        <f t="shared" si="63"/>
        <v>36</v>
      </c>
    </row>
    <row r="101" spans="1:31" s="31" customFormat="1" ht="24.75" customHeight="1">
      <c r="A101" s="211" t="s">
        <v>339</v>
      </c>
      <c r="B101" s="211"/>
      <c r="C101" s="211"/>
      <c r="D101" s="30">
        <f>SUM(D78:D100)</f>
        <v>260184.20000000004</v>
      </c>
      <c r="E101" s="30">
        <f aca="true" t="shared" si="78" ref="E101:R101">SUM(E78:E100)</f>
        <v>260172.88</v>
      </c>
      <c r="F101" s="30">
        <f t="shared" si="78"/>
        <v>260171.72</v>
      </c>
      <c r="G101" s="30">
        <f t="shared" si="78"/>
        <v>260170.72</v>
      </c>
      <c r="H101" s="30">
        <f t="shared" si="78"/>
        <v>260174.32000000004</v>
      </c>
      <c r="I101" s="30">
        <f t="shared" si="78"/>
        <v>260193.52000000005</v>
      </c>
      <c r="J101" s="30">
        <f t="shared" si="78"/>
        <v>260193.62000000005</v>
      </c>
      <c r="K101" s="30">
        <f aca="true" t="shared" si="79" ref="K101:P101">SUM(K78:K100)</f>
        <v>260193.72000000006</v>
      </c>
      <c r="L101" s="30">
        <f t="shared" si="79"/>
        <v>260193.72000000006</v>
      </c>
      <c r="M101" s="30">
        <f t="shared" si="79"/>
        <v>260193.72000000006</v>
      </c>
      <c r="N101" s="30">
        <f t="shared" si="79"/>
        <v>0</v>
      </c>
      <c r="O101" s="30">
        <f t="shared" si="79"/>
        <v>0</v>
      </c>
      <c r="P101" s="30">
        <f t="shared" si="79"/>
        <v>0</v>
      </c>
      <c r="Q101" s="30">
        <f t="shared" si="78"/>
        <v>1.0000000000000002</v>
      </c>
      <c r="R101" s="58">
        <f t="shared" si="78"/>
        <v>35816</v>
      </c>
      <c r="S101" s="70">
        <f t="shared" si="62"/>
        <v>85</v>
      </c>
      <c r="T101" s="161">
        <v>3034724</v>
      </c>
      <c r="U101" s="60">
        <f>SUM(U78:U100)</f>
        <v>3034724</v>
      </c>
      <c r="V101" s="60">
        <f aca="true" t="shared" si="80" ref="V101:AE101">SUM(V78:V100)</f>
        <v>1904856</v>
      </c>
      <c r="W101" s="60">
        <f t="shared" si="80"/>
        <v>383544</v>
      </c>
      <c r="X101" s="60">
        <f t="shared" si="80"/>
        <v>661979</v>
      </c>
      <c r="Y101" s="60">
        <f t="shared" si="80"/>
        <v>13273</v>
      </c>
      <c r="Z101" s="60">
        <f t="shared" si="80"/>
        <v>42142</v>
      </c>
      <c r="AA101" s="60">
        <f t="shared" si="80"/>
        <v>16508</v>
      </c>
      <c r="AB101" s="60">
        <f t="shared" si="80"/>
        <v>7876</v>
      </c>
      <c r="AC101" s="60">
        <f t="shared" si="80"/>
        <v>665</v>
      </c>
      <c r="AD101" s="60">
        <f t="shared" si="80"/>
        <v>0</v>
      </c>
      <c r="AE101" s="68">
        <f t="shared" si="80"/>
        <v>3881</v>
      </c>
    </row>
    <row r="102" spans="1:31" s="33" customFormat="1" ht="26.25" customHeight="1">
      <c r="A102" s="203" t="s">
        <v>185</v>
      </c>
      <c r="B102" s="204"/>
      <c r="C102" s="205"/>
      <c r="D102" s="32">
        <f aca="true" t="shared" si="81" ref="D102:J102">D101+D76+D59+D28</f>
        <v>1032609.1</v>
      </c>
      <c r="E102" s="32">
        <f t="shared" si="81"/>
        <v>1032569.74</v>
      </c>
      <c r="F102" s="32">
        <f t="shared" si="81"/>
        <v>1032474.28</v>
      </c>
      <c r="G102" s="32">
        <f t="shared" si="81"/>
        <v>1032573.9299999999</v>
      </c>
      <c r="H102" s="32">
        <f t="shared" si="81"/>
        <v>1032613.53</v>
      </c>
      <c r="I102" s="32">
        <f t="shared" si="81"/>
        <v>1032638.7700000001</v>
      </c>
      <c r="J102" s="32">
        <f t="shared" si="81"/>
        <v>1032642.9200000002</v>
      </c>
      <c r="K102" s="32">
        <f aca="true" t="shared" si="82" ref="K102:P102">K101+K76+K59+K28</f>
        <v>1032643.4200000002</v>
      </c>
      <c r="L102" s="32">
        <f t="shared" si="82"/>
        <v>1032651.46</v>
      </c>
      <c r="M102" s="32">
        <f t="shared" si="82"/>
        <v>1032674.0200000001</v>
      </c>
      <c r="N102" s="32">
        <f t="shared" si="82"/>
        <v>0</v>
      </c>
      <c r="O102" s="32">
        <f t="shared" si="82"/>
        <v>0</v>
      </c>
      <c r="P102" s="32">
        <f t="shared" si="82"/>
        <v>0</v>
      </c>
      <c r="Q102" s="193"/>
      <c r="R102" s="59">
        <f>R101+R76+R59+R28</f>
        <v>137388.5</v>
      </c>
      <c r="S102" s="71">
        <f t="shared" si="62"/>
        <v>84</v>
      </c>
      <c r="T102" s="64">
        <f aca="true" t="shared" si="83" ref="T102:AE102">T101+T76+T59+T28</f>
        <v>11573259</v>
      </c>
      <c r="U102" s="61">
        <f t="shared" si="83"/>
        <v>11573259</v>
      </c>
      <c r="V102" s="61">
        <f t="shared" si="83"/>
        <v>7350618</v>
      </c>
      <c r="W102" s="61">
        <f t="shared" si="83"/>
        <v>1480536</v>
      </c>
      <c r="X102" s="61">
        <f t="shared" si="83"/>
        <v>2510615</v>
      </c>
      <c r="Y102" s="61">
        <f t="shared" si="83"/>
        <v>34430</v>
      </c>
      <c r="Z102" s="61">
        <f t="shared" si="83"/>
        <v>103684</v>
      </c>
      <c r="AA102" s="61">
        <f t="shared" si="83"/>
        <v>29709</v>
      </c>
      <c r="AB102" s="61">
        <f t="shared" si="83"/>
        <v>52499</v>
      </c>
      <c r="AC102" s="61">
        <f t="shared" si="83"/>
        <v>4387</v>
      </c>
      <c r="AD102" s="61">
        <f t="shared" si="83"/>
        <v>0</v>
      </c>
      <c r="AE102" s="64">
        <f t="shared" si="83"/>
        <v>6781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206" t="s">
        <v>187</v>
      </c>
      <c r="B104" s="207"/>
      <c r="C104" s="208"/>
      <c r="D104" s="41"/>
    </row>
    <row r="105" spans="1:21" ht="12">
      <c r="A105" s="37"/>
      <c r="B105" s="38"/>
      <c r="C105" s="37"/>
      <c r="D105" s="37"/>
      <c r="F105" s="39"/>
      <c r="G105" s="39"/>
      <c r="I105" s="39"/>
      <c r="T105" s="39"/>
      <c r="U105" s="65"/>
    </row>
    <row r="106" spans="1:21" ht="12">
      <c r="A106" s="147" t="s">
        <v>319</v>
      </c>
      <c r="B106" s="38"/>
      <c r="C106" s="37"/>
      <c r="D106" s="37"/>
      <c r="H106" s="39"/>
      <c r="S106" s="147" t="s">
        <v>319</v>
      </c>
      <c r="T106" s="147"/>
      <c r="U106" s="148">
        <f>U6+U11+U17+U43+U44+U45+U69+U85+U86+U88</f>
        <v>1600167</v>
      </c>
    </row>
    <row r="107" spans="1:22" ht="12">
      <c r="A107" s="147" t="s">
        <v>320</v>
      </c>
      <c r="B107" s="38"/>
      <c r="C107" s="37"/>
      <c r="D107" s="37"/>
      <c r="H107" s="39"/>
      <c r="S107" s="147" t="s">
        <v>320</v>
      </c>
      <c r="T107" s="147"/>
      <c r="U107" s="148">
        <f>U102-U106</f>
        <v>9973092</v>
      </c>
      <c r="V107" s="65"/>
    </row>
    <row r="108" spans="1:21" ht="12">
      <c r="A108" s="37"/>
      <c r="B108" s="38"/>
      <c r="C108" s="37"/>
      <c r="D108" s="37"/>
      <c r="H108" s="39"/>
      <c r="U108" s="65"/>
    </row>
    <row r="109" spans="1:31" ht="12">
      <c r="A109" s="37"/>
      <c r="B109" s="38"/>
      <c r="C109" s="37"/>
      <c r="D109" s="37"/>
      <c r="H109" s="39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</row>
    <row r="110" spans="1:20" ht="12">
      <c r="A110" s="37"/>
      <c r="B110" s="72" t="s">
        <v>206</v>
      </c>
      <c r="C110" s="37"/>
      <c r="D110" s="37"/>
      <c r="T110" s="65"/>
    </row>
    <row r="111" spans="1:4" ht="12">
      <c r="A111" s="37"/>
      <c r="B111" s="38" t="s">
        <v>207</v>
      </c>
      <c r="C111" s="37"/>
      <c r="D111" s="37"/>
    </row>
    <row r="112" spans="1:4" ht="12">
      <c r="A112" s="37"/>
      <c r="B112" s="38"/>
      <c r="C112" s="37"/>
      <c r="D112" s="37"/>
    </row>
  </sheetData>
  <sheetProtection/>
  <mergeCells count="10">
    <mergeCell ref="B5:C5"/>
    <mergeCell ref="A28:C28"/>
    <mergeCell ref="B29:C29"/>
    <mergeCell ref="B59:C59"/>
    <mergeCell ref="A102:C102"/>
    <mergeCell ref="A104:C104"/>
    <mergeCell ref="B60:C60"/>
    <mergeCell ref="A76:C76"/>
    <mergeCell ref="B77:C77"/>
    <mergeCell ref="A101:C101"/>
  </mergeCells>
  <printOptions/>
  <pageMargins left="1.04" right="0.43" top="0.24" bottom="0.2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3"/>
  <sheetViews>
    <sheetView zoomScalePageLayoutView="0" workbookViewId="0" topLeftCell="A1">
      <pane xSplit="3" ySplit="4" topLeftCell="D7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" sqref="D1:T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9.875" style="3" hidden="1" customWidth="1"/>
    <col min="19" max="19" width="10.25390625" style="3" hidden="1" customWidth="1"/>
    <col min="20" max="20" width="11.37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10.375" style="3" customWidth="1"/>
    <col min="26" max="26" width="8.875" style="3" customWidth="1"/>
    <col min="27" max="27" width="8.00390625" style="3" customWidth="1"/>
    <col min="28" max="28" width="10.75390625" style="3" customWidth="1"/>
    <col min="29" max="29" width="8.75390625" style="3" customWidth="1"/>
    <col min="30" max="30" width="7.125" style="3" customWidth="1"/>
    <col min="31" max="31" width="9.00390625" style="3" customWidth="1"/>
    <col min="32" max="32" width="12.125" style="3" customWidth="1"/>
    <col min="33" max="16384" width="12.125" style="3" customWidth="1"/>
  </cols>
  <sheetData>
    <row r="1" spans="1:24" ht="16.5" customHeight="1">
      <c r="A1" s="73" t="s">
        <v>342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6.5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2" ht="16.5" customHeight="1">
      <c r="A3" s="173"/>
      <c r="B3" s="174"/>
      <c r="C3" s="179"/>
      <c r="U3" s="167"/>
      <c r="V3" s="212" t="s">
        <v>329</v>
      </c>
      <c r="W3" s="213"/>
      <c r="X3" s="169"/>
      <c r="Y3" s="169"/>
      <c r="Z3" s="169"/>
      <c r="AA3" s="169"/>
      <c r="AB3" s="169"/>
      <c r="AC3" s="169"/>
      <c r="AD3" s="169"/>
      <c r="AE3" s="169"/>
      <c r="AF3" s="5"/>
    </row>
    <row r="4" spans="1:32" ht="72.75" customHeight="1">
      <c r="A4" s="176"/>
      <c r="B4" s="177"/>
      <c r="C4" s="178"/>
      <c r="D4" s="42" t="s">
        <v>343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326</v>
      </c>
      <c r="L4" s="6" t="s">
        <v>327</v>
      </c>
      <c r="M4" s="6" t="s">
        <v>328</v>
      </c>
      <c r="N4" s="6" t="s">
        <v>332</v>
      </c>
      <c r="O4" s="6" t="s">
        <v>333</v>
      </c>
      <c r="P4" s="6" t="s">
        <v>334</v>
      </c>
      <c r="Q4" s="7" t="s">
        <v>188</v>
      </c>
      <c r="R4" s="69" t="s">
        <v>208</v>
      </c>
      <c r="S4" s="69" t="s">
        <v>205</v>
      </c>
      <c r="T4" s="164" t="s">
        <v>201</v>
      </c>
      <c r="U4" s="168" t="s">
        <v>200</v>
      </c>
      <c r="V4" s="165" t="s">
        <v>198</v>
      </c>
      <c r="W4" s="44" t="s">
        <v>189</v>
      </c>
      <c r="X4" s="43" t="s">
        <v>190</v>
      </c>
      <c r="Y4" s="43" t="s">
        <v>209</v>
      </c>
      <c r="Z4" s="43" t="s">
        <v>192</v>
      </c>
      <c r="AA4" s="43" t="s">
        <v>193</v>
      </c>
      <c r="AB4" s="43" t="s">
        <v>194</v>
      </c>
      <c r="AC4" s="43" t="s">
        <v>195</v>
      </c>
      <c r="AD4" s="43" t="s">
        <v>196</v>
      </c>
      <c r="AE4" s="43" t="s">
        <v>197</v>
      </c>
      <c r="AF4" s="7" t="s">
        <v>199</v>
      </c>
    </row>
    <row r="5" spans="1:32" s="10" customFormat="1" ht="20.25" customHeight="1">
      <c r="A5" s="171"/>
      <c r="B5" s="197" t="s">
        <v>335</v>
      </c>
      <c r="C5" s="19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66">
        <f>SUM(V5:AF5)</f>
        <v>4467556</v>
      </c>
      <c r="V5" s="67">
        <v>2513827</v>
      </c>
      <c r="W5" s="67">
        <v>504821</v>
      </c>
      <c r="X5" s="67">
        <v>896081</v>
      </c>
      <c r="Y5" s="67">
        <v>124896</v>
      </c>
      <c r="Z5" s="67">
        <v>43641</v>
      </c>
      <c r="AA5" s="67">
        <v>13197</v>
      </c>
      <c r="AB5" s="67">
        <v>263222</v>
      </c>
      <c r="AC5" s="67">
        <v>6091</v>
      </c>
      <c r="AD5" s="67">
        <v>0</v>
      </c>
      <c r="AE5" s="67">
        <v>101780</v>
      </c>
      <c r="AF5" s="162">
        <f>T28-SUM(V5:AE5)</f>
        <v>0</v>
      </c>
    </row>
    <row r="6" spans="1:32" ht="12" customHeight="1">
      <c r="A6" s="11">
        <v>1</v>
      </c>
      <c r="B6" s="12" t="s">
        <v>6</v>
      </c>
      <c r="C6" s="13" t="s">
        <v>7</v>
      </c>
      <c r="D6" s="13">
        <f>ROUND(((E6+F6+G6+H6+I6+J6+K6+L6+M6+N6+O6+P6)/9),2)</f>
        <v>60145.53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15">
        <v>60144.9</v>
      </c>
      <c r="L6" s="15">
        <v>60144.9</v>
      </c>
      <c r="M6" s="15">
        <v>60144.9</v>
      </c>
      <c r="N6" s="7"/>
      <c r="O6" s="15"/>
      <c r="P6" s="7"/>
      <c r="Q6" s="7">
        <f aca="true" t="shared" si="0" ref="Q6:Q27">ROUND((D6/$D$28),3)</f>
        <v>0.208</v>
      </c>
      <c r="R6" s="7">
        <v>25593</v>
      </c>
      <c r="S6" s="7">
        <f>ROUND((U6/R6),0)</f>
        <v>36</v>
      </c>
      <c r="T6" s="47">
        <f>ROUND((Q6*$T$28),0)</f>
        <v>929252</v>
      </c>
      <c r="U6" s="146">
        <f>SUM(V6:AF6)</f>
        <v>929251</v>
      </c>
      <c r="V6" s="7">
        <f>ROUND(($V$5/$U$5*T6),0)</f>
        <v>522876</v>
      </c>
      <c r="W6" s="7">
        <f>ROUND(($W$5/$U$5*T6),0)</f>
        <v>105003</v>
      </c>
      <c r="X6" s="7">
        <f>ROUND(($X$5/$U$5*T6),0)</f>
        <v>186385</v>
      </c>
      <c r="Y6" s="7">
        <f>ROUND(($Y$5/$U$5*T6),0)</f>
        <v>25978</v>
      </c>
      <c r="Z6" s="7">
        <f>ROUND(($Z$5/$U$5*T6),0)</f>
        <v>9077</v>
      </c>
      <c r="AA6" s="7">
        <f>ROUND(($AA$5/$U$5*T6),0)</f>
        <v>2745</v>
      </c>
      <c r="AB6" s="7">
        <f>ROUND(($AB$5/$U$5*T6),0)</f>
        <v>54750</v>
      </c>
      <c r="AC6" s="7">
        <f>ROUND(($AC$5/$U$5*T6),0)</f>
        <v>1267</v>
      </c>
      <c r="AD6" s="7">
        <f>ROUND(($AD$5/$U$5*T6),0)</f>
        <v>0</v>
      </c>
      <c r="AE6" s="7">
        <f>ROUND(($AE$5/$U$5*T6),0)</f>
        <v>21170</v>
      </c>
      <c r="AF6" s="7">
        <f>ROUND(($AF$5/$U$5*T6),0)</f>
        <v>0</v>
      </c>
    </row>
    <row r="7" spans="1:32" ht="15.75" customHeight="1">
      <c r="A7" s="11">
        <f aca="true" t="shared" si="1" ref="A7:A16">A6+1</f>
        <v>2</v>
      </c>
      <c r="B7" s="12" t="s">
        <v>8</v>
      </c>
      <c r="C7" s="13" t="s">
        <v>9</v>
      </c>
      <c r="D7" s="13">
        <f aca="true" t="shared" si="2" ref="D7:D27">ROUND(((E7+F7+G7+H7+I7+J7+K7+L7+M7+N7+O7+P7)/9),2)</f>
        <v>22764.78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15">
        <v>22765.22</v>
      </c>
      <c r="L7" s="15">
        <v>22765.22</v>
      </c>
      <c r="M7" s="15">
        <v>22765.22</v>
      </c>
      <c r="N7" s="7"/>
      <c r="O7" s="15"/>
      <c r="P7" s="7"/>
      <c r="Q7" s="7">
        <f t="shared" si="0"/>
        <v>0.079</v>
      </c>
      <c r="R7" s="7">
        <v>35460</v>
      </c>
      <c r="S7" s="7">
        <f aca="true" t="shared" si="3" ref="S7:S27">ROUND((U7/R7),0)</f>
        <v>10</v>
      </c>
      <c r="T7" s="47">
        <f aca="true" t="shared" si="4" ref="T7:T27">ROUND((Q7*$T$28),0)</f>
        <v>352937</v>
      </c>
      <c r="U7" s="4">
        <f aca="true" t="shared" si="5" ref="U7:U27">SUM(V7:AF7)</f>
        <v>352938</v>
      </c>
      <c r="V7" s="7">
        <f aca="true" t="shared" si="6" ref="V7:V27">ROUND(($V$5/$U$5*T7),0)</f>
        <v>198592</v>
      </c>
      <c r="W7" s="7">
        <f aca="true" t="shared" si="7" ref="W7:W27">ROUND(($W$5/$U$5*T7),0)</f>
        <v>39881</v>
      </c>
      <c r="X7" s="7">
        <f aca="true" t="shared" si="8" ref="X7:X27">ROUND(($X$5/$U$5*T7),0)</f>
        <v>70790</v>
      </c>
      <c r="Y7" s="7">
        <f aca="true" t="shared" si="9" ref="Y7:Y27">ROUND(($Y$5/$U$5*T7),0)</f>
        <v>9867</v>
      </c>
      <c r="Z7" s="7">
        <f aca="true" t="shared" si="10" ref="Z7:Z27">ROUND(($Z$5/$U$5*T7),0)</f>
        <v>3448</v>
      </c>
      <c r="AA7" s="7">
        <f aca="true" t="shared" si="11" ref="AA7:AA27">ROUND(($AA$5/$U$5*T7),0)</f>
        <v>1043</v>
      </c>
      <c r="AB7" s="7">
        <f aca="true" t="shared" si="12" ref="AB7:AB27">ROUND(($AB$5/$U$5*T7),0)</f>
        <v>20795</v>
      </c>
      <c r="AC7" s="7">
        <f aca="true" t="shared" si="13" ref="AC7:AC27">ROUND(($AC$5/$U$5*T7),0)</f>
        <v>481</v>
      </c>
      <c r="AD7" s="7">
        <f aca="true" t="shared" si="14" ref="AD7:AD27">ROUND(($AD$5/$U$5*T7),0)</f>
        <v>0</v>
      </c>
      <c r="AE7" s="7">
        <f aca="true" t="shared" si="15" ref="AE7:AE27">ROUND(($AE$5/$U$5*T7),0)</f>
        <v>8041</v>
      </c>
      <c r="AF7" s="7">
        <f aca="true" t="shared" si="16" ref="AF7:AF27">ROUND(($AF$5/$U$5*T7),0)</f>
        <v>0</v>
      </c>
    </row>
    <row r="8" spans="1:32" ht="12.75">
      <c r="A8" s="11">
        <f t="shared" si="1"/>
        <v>3</v>
      </c>
      <c r="B8" s="12" t="s">
        <v>10</v>
      </c>
      <c r="C8" s="13" t="s">
        <v>11</v>
      </c>
      <c r="D8" s="13">
        <f t="shared" si="2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15">
        <v>3820.63</v>
      </c>
      <c r="L8" s="15">
        <v>3820.63</v>
      </c>
      <c r="M8" s="15">
        <v>3820.59</v>
      </c>
      <c r="N8" s="7"/>
      <c r="O8" s="15"/>
      <c r="P8" s="7"/>
      <c r="Q8" s="7">
        <f t="shared" si="0"/>
        <v>0.013</v>
      </c>
      <c r="R8" s="7">
        <v>2027</v>
      </c>
      <c r="S8" s="7">
        <f t="shared" si="3"/>
        <v>29</v>
      </c>
      <c r="T8" s="47">
        <f t="shared" si="4"/>
        <v>58078</v>
      </c>
      <c r="U8" s="4">
        <f t="shared" si="5"/>
        <v>58079</v>
      </c>
      <c r="V8" s="7">
        <f t="shared" si="6"/>
        <v>32680</v>
      </c>
      <c r="W8" s="7">
        <f t="shared" si="7"/>
        <v>6563</v>
      </c>
      <c r="X8" s="7">
        <f t="shared" si="8"/>
        <v>11649</v>
      </c>
      <c r="Y8" s="7">
        <f t="shared" si="9"/>
        <v>1624</v>
      </c>
      <c r="Z8" s="7">
        <f t="shared" si="10"/>
        <v>567</v>
      </c>
      <c r="AA8" s="7">
        <f t="shared" si="11"/>
        <v>172</v>
      </c>
      <c r="AB8" s="7">
        <f t="shared" si="12"/>
        <v>3422</v>
      </c>
      <c r="AC8" s="7">
        <f t="shared" si="13"/>
        <v>79</v>
      </c>
      <c r="AD8" s="7">
        <f t="shared" si="14"/>
        <v>0</v>
      </c>
      <c r="AE8" s="7">
        <f t="shared" si="15"/>
        <v>1323</v>
      </c>
      <c r="AF8" s="7">
        <f t="shared" si="16"/>
        <v>0</v>
      </c>
    </row>
    <row r="9" spans="1:32" ht="15.75" customHeight="1">
      <c r="A9" s="11">
        <f t="shared" si="1"/>
        <v>4</v>
      </c>
      <c r="B9" s="12" t="s">
        <v>12</v>
      </c>
      <c r="C9" s="13" t="s">
        <v>13</v>
      </c>
      <c r="D9" s="13">
        <f t="shared" si="2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15">
        <v>14333.49</v>
      </c>
      <c r="L9" s="15">
        <v>14333.49</v>
      </c>
      <c r="M9" s="15">
        <v>14333.49</v>
      </c>
      <c r="N9" s="7"/>
      <c r="O9" s="15"/>
      <c r="P9" s="7"/>
      <c r="Q9" s="7">
        <f t="shared" si="0"/>
        <v>0.05</v>
      </c>
      <c r="R9" s="7">
        <v>12615</v>
      </c>
      <c r="S9" s="7">
        <f t="shared" si="3"/>
        <v>18</v>
      </c>
      <c r="T9" s="47">
        <f t="shared" si="4"/>
        <v>223378</v>
      </c>
      <c r="U9" s="4">
        <f t="shared" si="5"/>
        <v>223378</v>
      </c>
      <c r="V9" s="7">
        <f t="shared" si="6"/>
        <v>125691</v>
      </c>
      <c r="W9" s="7">
        <f t="shared" si="7"/>
        <v>25241</v>
      </c>
      <c r="X9" s="7">
        <f t="shared" si="8"/>
        <v>44804</v>
      </c>
      <c r="Y9" s="7">
        <f t="shared" si="9"/>
        <v>6245</v>
      </c>
      <c r="Z9" s="7">
        <f t="shared" si="10"/>
        <v>2182</v>
      </c>
      <c r="AA9" s="7">
        <f t="shared" si="11"/>
        <v>660</v>
      </c>
      <c r="AB9" s="7">
        <f t="shared" si="12"/>
        <v>13161</v>
      </c>
      <c r="AC9" s="7">
        <f t="shared" si="13"/>
        <v>305</v>
      </c>
      <c r="AD9" s="7">
        <f t="shared" si="14"/>
        <v>0</v>
      </c>
      <c r="AE9" s="7">
        <f t="shared" si="15"/>
        <v>5089</v>
      </c>
      <c r="AF9" s="7">
        <f t="shared" si="16"/>
        <v>0</v>
      </c>
    </row>
    <row r="10" spans="1:32" ht="16.5" customHeight="1">
      <c r="A10" s="11">
        <f t="shared" si="1"/>
        <v>5</v>
      </c>
      <c r="B10" s="12" t="s">
        <v>14</v>
      </c>
      <c r="C10" s="13" t="s">
        <v>15</v>
      </c>
      <c r="D10" s="13">
        <f t="shared" si="2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15">
        <v>8889.05</v>
      </c>
      <c r="L10" s="15">
        <v>8889.05</v>
      </c>
      <c r="M10" s="15">
        <v>8889.05</v>
      </c>
      <c r="N10" s="7"/>
      <c r="O10" s="15"/>
      <c r="P10" s="7"/>
      <c r="Q10" s="7">
        <f t="shared" si="0"/>
        <v>0.031</v>
      </c>
      <c r="R10" s="7">
        <v>5734</v>
      </c>
      <c r="S10" s="7">
        <f t="shared" si="3"/>
        <v>24</v>
      </c>
      <c r="T10" s="47">
        <f t="shared" si="4"/>
        <v>138494</v>
      </c>
      <c r="U10" s="4">
        <f t="shared" si="5"/>
        <v>138494</v>
      </c>
      <c r="V10" s="7">
        <f t="shared" si="6"/>
        <v>77929</v>
      </c>
      <c r="W10" s="7">
        <f t="shared" si="7"/>
        <v>15649</v>
      </c>
      <c r="X10" s="7">
        <f t="shared" si="8"/>
        <v>27778</v>
      </c>
      <c r="Y10" s="7">
        <f t="shared" si="9"/>
        <v>3872</v>
      </c>
      <c r="Z10" s="7">
        <f t="shared" si="10"/>
        <v>1353</v>
      </c>
      <c r="AA10" s="7">
        <f t="shared" si="11"/>
        <v>409</v>
      </c>
      <c r="AB10" s="7">
        <f t="shared" si="12"/>
        <v>8160</v>
      </c>
      <c r="AC10" s="7">
        <f t="shared" si="13"/>
        <v>189</v>
      </c>
      <c r="AD10" s="7">
        <f t="shared" si="14"/>
        <v>0</v>
      </c>
      <c r="AE10" s="7">
        <f t="shared" si="15"/>
        <v>3155</v>
      </c>
      <c r="AF10" s="7">
        <f t="shared" si="16"/>
        <v>0</v>
      </c>
    </row>
    <row r="11" spans="1:32" ht="12.75">
      <c r="A11" s="11">
        <f t="shared" si="1"/>
        <v>6</v>
      </c>
      <c r="B11" s="12" t="s">
        <v>16</v>
      </c>
      <c r="C11" s="13" t="s">
        <v>17</v>
      </c>
      <c r="D11" s="13">
        <f t="shared" si="2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15">
        <v>30754.22</v>
      </c>
      <c r="L11" s="15">
        <v>30754.22</v>
      </c>
      <c r="M11" s="15">
        <v>30754.22</v>
      </c>
      <c r="N11" s="7"/>
      <c r="O11" s="15"/>
      <c r="P11" s="7"/>
      <c r="Q11" s="7">
        <f t="shared" si="0"/>
        <v>0.106</v>
      </c>
      <c r="R11" s="7">
        <v>15795</v>
      </c>
      <c r="S11" s="7">
        <f t="shared" si="3"/>
        <v>30</v>
      </c>
      <c r="T11" s="47">
        <f t="shared" si="4"/>
        <v>473561</v>
      </c>
      <c r="U11" s="146">
        <f t="shared" si="5"/>
        <v>473563</v>
      </c>
      <c r="V11" s="7">
        <f t="shared" si="6"/>
        <v>266466</v>
      </c>
      <c r="W11" s="7">
        <f t="shared" si="7"/>
        <v>53511</v>
      </c>
      <c r="X11" s="7">
        <f t="shared" si="8"/>
        <v>94985</v>
      </c>
      <c r="Y11" s="7">
        <f t="shared" si="9"/>
        <v>13239</v>
      </c>
      <c r="Z11" s="7">
        <f t="shared" si="10"/>
        <v>4626</v>
      </c>
      <c r="AA11" s="7">
        <f t="shared" si="11"/>
        <v>1399</v>
      </c>
      <c r="AB11" s="7">
        <f t="shared" si="12"/>
        <v>27902</v>
      </c>
      <c r="AC11" s="7">
        <f t="shared" si="13"/>
        <v>646</v>
      </c>
      <c r="AD11" s="7">
        <f t="shared" si="14"/>
        <v>0</v>
      </c>
      <c r="AE11" s="7">
        <f t="shared" si="15"/>
        <v>10789</v>
      </c>
      <c r="AF11" s="7">
        <f t="shared" si="16"/>
        <v>0</v>
      </c>
    </row>
    <row r="12" spans="1:32" ht="18" customHeight="1">
      <c r="A12" s="11">
        <f t="shared" si="1"/>
        <v>7</v>
      </c>
      <c r="B12" s="12" t="s">
        <v>18</v>
      </c>
      <c r="C12" s="13" t="s">
        <v>19</v>
      </c>
      <c r="D12" s="13">
        <f t="shared" si="2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15">
        <v>7356.9</v>
      </c>
      <c r="L12" s="15">
        <v>7356.9</v>
      </c>
      <c r="M12" s="15">
        <v>7356.9</v>
      </c>
      <c r="N12" s="7"/>
      <c r="O12" s="15"/>
      <c r="P12" s="7"/>
      <c r="Q12" s="7">
        <f t="shared" si="0"/>
        <v>0.025</v>
      </c>
      <c r="R12" s="7">
        <v>7961</v>
      </c>
      <c r="S12" s="7">
        <f t="shared" si="3"/>
        <v>14</v>
      </c>
      <c r="T12" s="47">
        <f t="shared" si="4"/>
        <v>111689</v>
      </c>
      <c r="U12" s="4">
        <f t="shared" si="5"/>
        <v>111690</v>
      </c>
      <c r="V12" s="7">
        <f t="shared" si="6"/>
        <v>62846</v>
      </c>
      <c r="W12" s="7">
        <f t="shared" si="7"/>
        <v>12621</v>
      </c>
      <c r="X12" s="7">
        <f t="shared" si="8"/>
        <v>22402</v>
      </c>
      <c r="Y12" s="7">
        <f t="shared" si="9"/>
        <v>3122</v>
      </c>
      <c r="Z12" s="7">
        <f t="shared" si="10"/>
        <v>1091</v>
      </c>
      <c r="AA12" s="7">
        <f t="shared" si="11"/>
        <v>330</v>
      </c>
      <c r="AB12" s="7">
        <f t="shared" si="12"/>
        <v>6581</v>
      </c>
      <c r="AC12" s="7">
        <f t="shared" si="13"/>
        <v>152</v>
      </c>
      <c r="AD12" s="7">
        <f t="shared" si="14"/>
        <v>0</v>
      </c>
      <c r="AE12" s="7">
        <f t="shared" si="15"/>
        <v>2545</v>
      </c>
      <c r="AF12" s="7">
        <f t="shared" si="16"/>
        <v>0</v>
      </c>
    </row>
    <row r="13" spans="1:32" ht="16.5" customHeight="1">
      <c r="A13" s="11">
        <f t="shared" si="1"/>
        <v>8</v>
      </c>
      <c r="B13" s="12" t="s">
        <v>20</v>
      </c>
      <c r="C13" s="13" t="s">
        <v>21</v>
      </c>
      <c r="D13" s="13">
        <f t="shared" si="2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15">
        <v>8582.68</v>
      </c>
      <c r="L13" s="15">
        <v>8582.68</v>
      </c>
      <c r="M13" s="15">
        <v>8582.68</v>
      </c>
      <c r="N13" s="7"/>
      <c r="O13" s="15"/>
      <c r="P13" s="7"/>
      <c r="Q13" s="7">
        <f t="shared" si="0"/>
        <v>0.03</v>
      </c>
      <c r="R13" s="7">
        <v>5473</v>
      </c>
      <c r="S13" s="7">
        <f t="shared" si="3"/>
        <v>24</v>
      </c>
      <c r="T13" s="47">
        <f t="shared" si="4"/>
        <v>134027</v>
      </c>
      <c r="U13" s="4">
        <f t="shared" si="5"/>
        <v>134027</v>
      </c>
      <c r="V13" s="7">
        <f t="shared" si="6"/>
        <v>75415</v>
      </c>
      <c r="W13" s="7">
        <f t="shared" si="7"/>
        <v>15145</v>
      </c>
      <c r="X13" s="7">
        <f t="shared" si="8"/>
        <v>26882</v>
      </c>
      <c r="Y13" s="7">
        <f t="shared" si="9"/>
        <v>3747</v>
      </c>
      <c r="Z13" s="7">
        <f t="shared" si="10"/>
        <v>1309</v>
      </c>
      <c r="AA13" s="7">
        <f t="shared" si="11"/>
        <v>396</v>
      </c>
      <c r="AB13" s="7">
        <f t="shared" si="12"/>
        <v>7897</v>
      </c>
      <c r="AC13" s="7">
        <f t="shared" si="13"/>
        <v>183</v>
      </c>
      <c r="AD13" s="7">
        <f t="shared" si="14"/>
        <v>0</v>
      </c>
      <c r="AE13" s="7">
        <f t="shared" si="15"/>
        <v>3053</v>
      </c>
      <c r="AF13" s="7">
        <f t="shared" si="16"/>
        <v>0</v>
      </c>
    </row>
    <row r="14" spans="1:32" ht="12.75">
      <c r="A14" s="11">
        <f t="shared" si="1"/>
        <v>9</v>
      </c>
      <c r="B14" s="12" t="s">
        <v>22</v>
      </c>
      <c r="C14" s="13" t="s">
        <v>23</v>
      </c>
      <c r="D14" s="13">
        <f t="shared" si="2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15">
        <v>7098.9</v>
      </c>
      <c r="L14" s="15">
        <v>7098.9</v>
      </c>
      <c r="M14" s="15">
        <v>7098.9</v>
      </c>
      <c r="N14" s="7"/>
      <c r="O14" s="15"/>
      <c r="P14" s="7"/>
      <c r="Q14" s="7">
        <f t="shared" si="0"/>
        <v>0.025</v>
      </c>
      <c r="R14" s="7">
        <v>5106</v>
      </c>
      <c r="S14" s="7">
        <f t="shared" si="3"/>
        <v>22</v>
      </c>
      <c r="T14" s="47">
        <f t="shared" si="4"/>
        <v>111689</v>
      </c>
      <c r="U14" s="4">
        <f t="shared" si="5"/>
        <v>111690</v>
      </c>
      <c r="V14" s="7">
        <f t="shared" si="6"/>
        <v>62846</v>
      </c>
      <c r="W14" s="7">
        <f t="shared" si="7"/>
        <v>12621</v>
      </c>
      <c r="X14" s="7">
        <f t="shared" si="8"/>
        <v>22402</v>
      </c>
      <c r="Y14" s="7">
        <f t="shared" si="9"/>
        <v>3122</v>
      </c>
      <c r="Z14" s="7">
        <f t="shared" si="10"/>
        <v>1091</v>
      </c>
      <c r="AA14" s="7">
        <f t="shared" si="11"/>
        <v>330</v>
      </c>
      <c r="AB14" s="7">
        <f t="shared" si="12"/>
        <v>6581</v>
      </c>
      <c r="AC14" s="7">
        <f t="shared" si="13"/>
        <v>152</v>
      </c>
      <c r="AD14" s="7">
        <f t="shared" si="14"/>
        <v>0</v>
      </c>
      <c r="AE14" s="7">
        <f t="shared" si="15"/>
        <v>2545</v>
      </c>
      <c r="AF14" s="7">
        <f t="shared" si="16"/>
        <v>0</v>
      </c>
    </row>
    <row r="15" spans="1:32" ht="12.75">
      <c r="A15" s="11">
        <f t="shared" si="1"/>
        <v>10</v>
      </c>
      <c r="B15" s="12" t="s">
        <v>24</v>
      </c>
      <c r="C15" s="13" t="s">
        <v>25</v>
      </c>
      <c r="D15" s="13">
        <f t="shared" si="2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15">
        <v>3904.1</v>
      </c>
      <c r="L15" s="15">
        <v>3904.1</v>
      </c>
      <c r="M15" s="15">
        <v>3904.1</v>
      </c>
      <c r="N15" s="7"/>
      <c r="O15" s="15"/>
      <c r="P15" s="7"/>
      <c r="Q15" s="7">
        <f t="shared" si="0"/>
        <v>0.014</v>
      </c>
      <c r="R15" s="7">
        <v>2706</v>
      </c>
      <c r="S15" s="7">
        <f t="shared" si="3"/>
        <v>23</v>
      </c>
      <c r="T15" s="47">
        <f t="shared" si="4"/>
        <v>62546</v>
      </c>
      <c r="U15" s="4">
        <f t="shared" si="5"/>
        <v>62547</v>
      </c>
      <c r="V15" s="7">
        <f t="shared" si="6"/>
        <v>35194</v>
      </c>
      <c r="W15" s="7">
        <f t="shared" si="7"/>
        <v>7068</v>
      </c>
      <c r="X15" s="7">
        <f t="shared" si="8"/>
        <v>12545</v>
      </c>
      <c r="Y15" s="7">
        <f t="shared" si="9"/>
        <v>1749</v>
      </c>
      <c r="Z15" s="7">
        <f t="shared" si="10"/>
        <v>611</v>
      </c>
      <c r="AA15" s="7">
        <f t="shared" si="11"/>
        <v>185</v>
      </c>
      <c r="AB15" s="7">
        <f t="shared" si="12"/>
        <v>3685</v>
      </c>
      <c r="AC15" s="7">
        <f t="shared" si="13"/>
        <v>85</v>
      </c>
      <c r="AD15" s="7">
        <f t="shared" si="14"/>
        <v>0</v>
      </c>
      <c r="AE15" s="7">
        <f t="shared" si="15"/>
        <v>1425</v>
      </c>
      <c r="AF15" s="7">
        <f t="shared" si="16"/>
        <v>0</v>
      </c>
    </row>
    <row r="16" spans="1:32" ht="12.75">
      <c r="A16" s="11">
        <f t="shared" si="1"/>
        <v>11</v>
      </c>
      <c r="B16" s="12" t="s">
        <v>26</v>
      </c>
      <c r="C16" s="13" t="s">
        <v>27</v>
      </c>
      <c r="D16" s="13">
        <f t="shared" si="2"/>
        <v>14395.8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15">
        <v>14395.78</v>
      </c>
      <c r="L16" s="15">
        <v>14395.78</v>
      </c>
      <c r="M16" s="15">
        <v>14395.78</v>
      </c>
      <c r="N16" s="7"/>
      <c r="O16" s="15"/>
      <c r="P16" s="7"/>
      <c r="Q16" s="7">
        <f t="shared" si="0"/>
        <v>0.05</v>
      </c>
      <c r="R16" s="7">
        <v>17646</v>
      </c>
      <c r="S16" s="7">
        <f t="shared" si="3"/>
        <v>13</v>
      </c>
      <c r="T16" s="47">
        <f t="shared" si="4"/>
        <v>223378</v>
      </c>
      <c r="U16" s="4">
        <f t="shared" si="5"/>
        <v>223378</v>
      </c>
      <c r="V16" s="7">
        <f t="shared" si="6"/>
        <v>125691</v>
      </c>
      <c r="W16" s="7">
        <f t="shared" si="7"/>
        <v>25241</v>
      </c>
      <c r="X16" s="7">
        <f t="shared" si="8"/>
        <v>44804</v>
      </c>
      <c r="Y16" s="7">
        <f t="shared" si="9"/>
        <v>6245</v>
      </c>
      <c r="Z16" s="7">
        <f t="shared" si="10"/>
        <v>2182</v>
      </c>
      <c r="AA16" s="7">
        <f t="shared" si="11"/>
        <v>660</v>
      </c>
      <c r="AB16" s="7">
        <f t="shared" si="12"/>
        <v>13161</v>
      </c>
      <c r="AC16" s="7">
        <f t="shared" si="13"/>
        <v>305</v>
      </c>
      <c r="AD16" s="7">
        <f t="shared" si="14"/>
        <v>0</v>
      </c>
      <c r="AE16" s="7">
        <f t="shared" si="15"/>
        <v>5089</v>
      </c>
      <c r="AF16" s="7">
        <f t="shared" si="16"/>
        <v>0</v>
      </c>
    </row>
    <row r="17" spans="1:32" ht="14.25" customHeight="1">
      <c r="A17" s="11">
        <f>A16+1</f>
        <v>12</v>
      </c>
      <c r="B17" s="12" t="s">
        <v>28</v>
      </c>
      <c r="C17" s="14" t="s">
        <v>29</v>
      </c>
      <c r="D17" s="13">
        <f t="shared" si="2"/>
        <v>25903.17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15">
        <v>25898.43</v>
      </c>
      <c r="L17" s="15">
        <v>25898.43</v>
      </c>
      <c r="M17" s="15">
        <v>25949.13</v>
      </c>
      <c r="N17" s="7"/>
      <c r="O17" s="15"/>
      <c r="P17" s="7"/>
      <c r="Q17" s="7">
        <f t="shared" si="0"/>
        <v>0.09</v>
      </c>
      <c r="R17" s="7">
        <v>10823</v>
      </c>
      <c r="S17" s="7">
        <f t="shared" si="3"/>
        <v>37</v>
      </c>
      <c r="T17" s="47">
        <f t="shared" si="4"/>
        <v>402080</v>
      </c>
      <c r="U17" s="146">
        <f t="shared" si="5"/>
        <v>402080</v>
      </c>
      <c r="V17" s="7">
        <f t="shared" si="6"/>
        <v>226244</v>
      </c>
      <c r="W17" s="7">
        <f t="shared" si="7"/>
        <v>45434</v>
      </c>
      <c r="X17" s="7">
        <f t="shared" si="8"/>
        <v>80647</v>
      </c>
      <c r="Y17" s="7">
        <f t="shared" si="9"/>
        <v>11241</v>
      </c>
      <c r="Z17" s="7">
        <f t="shared" si="10"/>
        <v>3928</v>
      </c>
      <c r="AA17" s="7">
        <f t="shared" si="11"/>
        <v>1188</v>
      </c>
      <c r="AB17" s="7">
        <f t="shared" si="12"/>
        <v>23690</v>
      </c>
      <c r="AC17" s="7">
        <f t="shared" si="13"/>
        <v>548</v>
      </c>
      <c r="AD17" s="7">
        <f t="shared" si="14"/>
        <v>0</v>
      </c>
      <c r="AE17" s="7">
        <f t="shared" si="15"/>
        <v>9160</v>
      </c>
      <c r="AF17" s="7">
        <f t="shared" si="16"/>
        <v>0</v>
      </c>
    </row>
    <row r="18" spans="1:32" ht="14.25" customHeight="1">
      <c r="A18" s="11">
        <f>A17+1</f>
        <v>13</v>
      </c>
      <c r="B18" s="12" t="s">
        <v>30</v>
      </c>
      <c r="C18" s="13" t="s">
        <v>31</v>
      </c>
      <c r="D18" s="13">
        <f t="shared" si="2"/>
        <v>8503.87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15">
        <v>8503.6</v>
      </c>
      <c r="L18" s="15">
        <v>8503.6</v>
      </c>
      <c r="M18" s="15">
        <v>8503.6</v>
      </c>
      <c r="N18" s="7"/>
      <c r="O18" s="15"/>
      <c r="P18" s="7"/>
      <c r="Q18" s="7">
        <f t="shared" si="0"/>
        <v>0.029</v>
      </c>
      <c r="R18" s="7">
        <v>4513</v>
      </c>
      <c r="S18" s="7">
        <f t="shared" si="3"/>
        <v>29</v>
      </c>
      <c r="T18" s="47">
        <f t="shared" si="4"/>
        <v>129559</v>
      </c>
      <c r="U18" s="4">
        <f t="shared" si="5"/>
        <v>129560</v>
      </c>
      <c r="V18" s="7">
        <f t="shared" si="6"/>
        <v>72901</v>
      </c>
      <c r="W18" s="7">
        <f t="shared" si="7"/>
        <v>14640</v>
      </c>
      <c r="X18" s="7">
        <f t="shared" si="8"/>
        <v>25986</v>
      </c>
      <c r="Y18" s="7">
        <f t="shared" si="9"/>
        <v>3622</v>
      </c>
      <c r="Z18" s="7">
        <f t="shared" si="10"/>
        <v>1266</v>
      </c>
      <c r="AA18" s="7">
        <f t="shared" si="11"/>
        <v>383</v>
      </c>
      <c r="AB18" s="7">
        <f t="shared" si="12"/>
        <v>7633</v>
      </c>
      <c r="AC18" s="7">
        <f t="shared" si="13"/>
        <v>177</v>
      </c>
      <c r="AD18" s="7">
        <f t="shared" si="14"/>
        <v>0</v>
      </c>
      <c r="AE18" s="7">
        <f t="shared" si="15"/>
        <v>2952</v>
      </c>
      <c r="AF18" s="7">
        <f t="shared" si="16"/>
        <v>0</v>
      </c>
    </row>
    <row r="19" spans="1:32" ht="12.75">
      <c r="A19" s="11">
        <f aca="true" t="shared" si="17" ref="A19:A27">A18+1</f>
        <v>14</v>
      </c>
      <c r="B19" s="12" t="s">
        <v>32</v>
      </c>
      <c r="C19" s="13" t="s">
        <v>33</v>
      </c>
      <c r="D19" s="13">
        <f t="shared" si="2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15">
        <v>8800.5</v>
      </c>
      <c r="L19" s="15">
        <v>8800.5</v>
      </c>
      <c r="M19" s="15">
        <v>8800.5</v>
      </c>
      <c r="N19" s="7"/>
      <c r="O19" s="15"/>
      <c r="P19" s="7"/>
      <c r="Q19" s="7">
        <f t="shared" si="0"/>
        <v>0.03</v>
      </c>
      <c r="R19" s="7">
        <v>5526</v>
      </c>
      <c r="S19" s="7">
        <f t="shared" si="3"/>
        <v>24</v>
      </c>
      <c r="T19" s="47">
        <f t="shared" si="4"/>
        <v>134027</v>
      </c>
      <c r="U19" s="4">
        <f t="shared" si="5"/>
        <v>134027</v>
      </c>
      <c r="V19" s="7">
        <f t="shared" si="6"/>
        <v>75415</v>
      </c>
      <c r="W19" s="7">
        <f t="shared" si="7"/>
        <v>15145</v>
      </c>
      <c r="X19" s="7">
        <f t="shared" si="8"/>
        <v>26882</v>
      </c>
      <c r="Y19" s="7">
        <f t="shared" si="9"/>
        <v>3747</v>
      </c>
      <c r="Z19" s="7">
        <f t="shared" si="10"/>
        <v>1309</v>
      </c>
      <c r="AA19" s="7">
        <f t="shared" si="11"/>
        <v>396</v>
      </c>
      <c r="AB19" s="7">
        <f t="shared" si="12"/>
        <v>7897</v>
      </c>
      <c r="AC19" s="7">
        <f t="shared" si="13"/>
        <v>183</v>
      </c>
      <c r="AD19" s="7">
        <f t="shared" si="14"/>
        <v>0</v>
      </c>
      <c r="AE19" s="7">
        <f t="shared" si="15"/>
        <v>3053</v>
      </c>
      <c r="AF19" s="7">
        <f t="shared" si="16"/>
        <v>0</v>
      </c>
    </row>
    <row r="20" spans="1:32" ht="12.75">
      <c r="A20" s="11">
        <f t="shared" si="17"/>
        <v>15</v>
      </c>
      <c r="B20" s="12" t="s">
        <v>34</v>
      </c>
      <c r="C20" s="13" t="s">
        <v>35</v>
      </c>
      <c r="D20" s="13">
        <f t="shared" si="2"/>
        <v>6890.94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15">
        <v>6890.95</v>
      </c>
      <c r="L20" s="15">
        <v>6890.92</v>
      </c>
      <c r="M20" s="15">
        <v>6890.92</v>
      </c>
      <c r="N20" s="7"/>
      <c r="O20" s="15"/>
      <c r="P20" s="7"/>
      <c r="Q20" s="7">
        <f t="shared" si="0"/>
        <v>0.024</v>
      </c>
      <c r="R20" s="7">
        <v>5358</v>
      </c>
      <c r="S20" s="7">
        <f t="shared" si="3"/>
        <v>20</v>
      </c>
      <c r="T20" s="47">
        <f t="shared" si="4"/>
        <v>107221</v>
      </c>
      <c r="U20" s="4">
        <f t="shared" si="5"/>
        <v>107221</v>
      </c>
      <c r="V20" s="7">
        <f t="shared" si="6"/>
        <v>60332</v>
      </c>
      <c r="W20" s="7">
        <f t="shared" si="7"/>
        <v>12116</v>
      </c>
      <c r="X20" s="7">
        <f t="shared" si="8"/>
        <v>21506</v>
      </c>
      <c r="Y20" s="7">
        <f t="shared" si="9"/>
        <v>2997</v>
      </c>
      <c r="Z20" s="7">
        <f t="shared" si="10"/>
        <v>1047</v>
      </c>
      <c r="AA20" s="7">
        <f t="shared" si="11"/>
        <v>317</v>
      </c>
      <c r="AB20" s="7">
        <f t="shared" si="12"/>
        <v>6317</v>
      </c>
      <c r="AC20" s="7">
        <f t="shared" si="13"/>
        <v>146</v>
      </c>
      <c r="AD20" s="7">
        <f t="shared" si="14"/>
        <v>0</v>
      </c>
      <c r="AE20" s="7">
        <f t="shared" si="15"/>
        <v>2443</v>
      </c>
      <c r="AF20" s="7">
        <f t="shared" si="16"/>
        <v>0</v>
      </c>
    </row>
    <row r="21" spans="1:32" ht="12.75">
      <c r="A21" s="11">
        <f t="shared" si="17"/>
        <v>16</v>
      </c>
      <c r="B21" s="12" t="s">
        <v>36</v>
      </c>
      <c r="C21" s="13" t="s">
        <v>37</v>
      </c>
      <c r="D21" s="13">
        <f t="shared" si="2"/>
        <v>3852.55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15">
        <v>3852.52</v>
      </c>
      <c r="L21" s="15">
        <v>3852.52</v>
      </c>
      <c r="M21" s="15">
        <v>3852.22</v>
      </c>
      <c r="N21" s="7"/>
      <c r="O21" s="15"/>
      <c r="P21" s="7"/>
      <c r="Q21" s="7">
        <f t="shared" si="0"/>
        <v>0.013</v>
      </c>
      <c r="R21" s="7">
        <v>1821</v>
      </c>
      <c r="S21" s="7">
        <f t="shared" si="3"/>
        <v>32</v>
      </c>
      <c r="T21" s="47">
        <f t="shared" si="4"/>
        <v>58078</v>
      </c>
      <c r="U21" s="4">
        <f t="shared" si="5"/>
        <v>58079</v>
      </c>
      <c r="V21" s="7">
        <f t="shared" si="6"/>
        <v>32680</v>
      </c>
      <c r="W21" s="7">
        <f t="shared" si="7"/>
        <v>6563</v>
      </c>
      <c r="X21" s="7">
        <f t="shared" si="8"/>
        <v>11649</v>
      </c>
      <c r="Y21" s="7">
        <f t="shared" si="9"/>
        <v>1624</v>
      </c>
      <c r="Z21" s="7">
        <f t="shared" si="10"/>
        <v>567</v>
      </c>
      <c r="AA21" s="7">
        <f t="shared" si="11"/>
        <v>172</v>
      </c>
      <c r="AB21" s="7">
        <f t="shared" si="12"/>
        <v>3422</v>
      </c>
      <c r="AC21" s="7">
        <f t="shared" si="13"/>
        <v>79</v>
      </c>
      <c r="AD21" s="7">
        <f t="shared" si="14"/>
        <v>0</v>
      </c>
      <c r="AE21" s="7">
        <f t="shared" si="15"/>
        <v>1323</v>
      </c>
      <c r="AF21" s="7">
        <f t="shared" si="16"/>
        <v>0</v>
      </c>
    </row>
    <row r="22" spans="1:32" ht="15" customHeight="1">
      <c r="A22" s="11">
        <f t="shared" si="17"/>
        <v>17</v>
      </c>
      <c r="B22" s="12" t="s">
        <v>38</v>
      </c>
      <c r="C22" s="13" t="s">
        <v>39</v>
      </c>
      <c r="D22" s="13">
        <f t="shared" si="2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15">
        <v>14342.56</v>
      </c>
      <c r="L22" s="15">
        <v>14342.56</v>
      </c>
      <c r="M22" s="15">
        <v>14342.56</v>
      </c>
      <c r="N22" s="7"/>
      <c r="O22" s="15"/>
      <c r="P22" s="7"/>
      <c r="Q22" s="7">
        <f t="shared" si="0"/>
        <v>0.05</v>
      </c>
      <c r="R22" s="7">
        <v>16622</v>
      </c>
      <c r="S22" s="7">
        <f t="shared" si="3"/>
        <v>13</v>
      </c>
      <c r="T22" s="47">
        <f t="shared" si="4"/>
        <v>223378</v>
      </c>
      <c r="U22" s="4">
        <f t="shared" si="5"/>
        <v>223367</v>
      </c>
      <c r="V22" s="63">
        <f>ROUND(($V$5/$U$5*T22),0)-11</f>
        <v>125680</v>
      </c>
      <c r="W22" s="76">
        <f>ROUND(($W$5/$U$5*T22),0)</f>
        <v>25241</v>
      </c>
      <c r="X22" s="7">
        <f t="shared" si="8"/>
        <v>44804</v>
      </c>
      <c r="Y22" s="7">
        <f t="shared" si="9"/>
        <v>6245</v>
      </c>
      <c r="Z22" s="7">
        <f t="shared" si="10"/>
        <v>2182</v>
      </c>
      <c r="AA22" s="7">
        <f t="shared" si="11"/>
        <v>660</v>
      </c>
      <c r="AB22" s="7">
        <f t="shared" si="12"/>
        <v>13161</v>
      </c>
      <c r="AC22" s="7">
        <f t="shared" si="13"/>
        <v>305</v>
      </c>
      <c r="AD22" s="7">
        <f t="shared" si="14"/>
        <v>0</v>
      </c>
      <c r="AE22" s="7">
        <f t="shared" si="15"/>
        <v>5089</v>
      </c>
      <c r="AF22" s="7">
        <f t="shared" si="16"/>
        <v>0</v>
      </c>
    </row>
    <row r="23" spans="1:32" ht="14.25" customHeight="1">
      <c r="A23" s="11">
        <f t="shared" si="17"/>
        <v>18</v>
      </c>
      <c r="B23" s="12" t="s">
        <v>40</v>
      </c>
      <c r="C23" s="13" t="s">
        <v>41</v>
      </c>
      <c r="D23" s="13">
        <f t="shared" si="2"/>
        <v>8509.15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15">
        <v>8510.71</v>
      </c>
      <c r="L23" s="15">
        <v>8510.71</v>
      </c>
      <c r="M23" s="15">
        <v>8510.71</v>
      </c>
      <c r="N23" s="7"/>
      <c r="O23" s="15"/>
      <c r="P23" s="7"/>
      <c r="Q23" s="7">
        <f t="shared" si="0"/>
        <v>0.029</v>
      </c>
      <c r="R23" s="7">
        <v>8157</v>
      </c>
      <c r="S23" s="7">
        <f t="shared" si="3"/>
        <v>16</v>
      </c>
      <c r="T23" s="47">
        <f t="shared" si="4"/>
        <v>129559</v>
      </c>
      <c r="U23" s="4">
        <f t="shared" si="5"/>
        <v>129560</v>
      </c>
      <c r="V23" s="7">
        <f t="shared" si="6"/>
        <v>72901</v>
      </c>
      <c r="W23" s="7">
        <f t="shared" si="7"/>
        <v>14640</v>
      </c>
      <c r="X23" s="7">
        <f t="shared" si="8"/>
        <v>25986</v>
      </c>
      <c r="Y23" s="7">
        <f t="shared" si="9"/>
        <v>3622</v>
      </c>
      <c r="Z23" s="7">
        <f t="shared" si="10"/>
        <v>1266</v>
      </c>
      <c r="AA23" s="7">
        <f t="shared" si="11"/>
        <v>383</v>
      </c>
      <c r="AB23" s="7">
        <f t="shared" si="12"/>
        <v>7633</v>
      </c>
      <c r="AC23" s="7">
        <f t="shared" si="13"/>
        <v>177</v>
      </c>
      <c r="AD23" s="7">
        <f t="shared" si="14"/>
        <v>0</v>
      </c>
      <c r="AE23" s="7">
        <f t="shared" si="15"/>
        <v>2952</v>
      </c>
      <c r="AF23" s="7">
        <f t="shared" si="16"/>
        <v>0</v>
      </c>
    </row>
    <row r="24" spans="1:32" ht="15" customHeight="1">
      <c r="A24" s="11">
        <f t="shared" si="17"/>
        <v>19</v>
      </c>
      <c r="B24" s="12" t="s">
        <v>42</v>
      </c>
      <c r="C24" s="13" t="s">
        <v>43</v>
      </c>
      <c r="D24" s="13">
        <f t="shared" si="2"/>
        <v>8791.96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15">
        <v>8793.23</v>
      </c>
      <c r="L24" s="15">
        <v>8793.23</v>
      </c>
      <c r="M24" s="15">
        <v>8793.23</v>
      </c>
      <c r="N24" s="7"/>
      <c r="O24" s="15"/>
      <c r="P24" s="7"/>
      <c r="Q24" s="7">
        <f t="shared" si="0"/>
        <v>0.03</v>
      </c>
      <c r="R24" s="7">
        <v>5536</v>
      </c>
      <c r="S24" s="7">
        <f t="shared" si="3"/>
        <v>24</v>
      </c>
      <c r="T24" s="47">
        <f t="shared" si="4"/>
        <v>134027</v>
      </c>
      <c r="U24" s="4">
        <f t="shared" si="5"/>
        <v>134027</v>
      </c>
      <c r="V24" s="7">
        <f t="shared" si="6"/>
        <v>75415</v>
      </c>
      <c r="W24" s="7">
        <f t="shared" si="7"/>
        <v>15145</v>
      </c>
      <c r="X24" s="7">
        <f t="shared" si="8"/>
        <v>26882</v>
      </c>
      <c r="Y24" s="7">
        <f t="shared" si="9"/>
        <v>3747</v>
      </c>
      <c r="Z24" s="7">
        <f t="shared" si="10"/>
        <v>1309</v>
      </c>
      <c r="AA24" s="7">
        <f t="shared" si="11"/>
        <v>396</v>
      </c>
      <c r="AB24" s="7">
        <f t="shared" si="12"/>
        <v>7897</v>
      </c>
      <c r="AC24" s="7">
        <f t="shared" si="13"/>
        <v>183</v>
      </c>
      <c r="AD24" s="7">
        <f t="shared" si="14"/>
        <v>0</v>
      </c>
      <c r="AE24" s="7">
        <f t="shared" si="15"/>
        <v>3053</v>
      </c>
      <c r="AF24" s="7">
        <f t="shared" si="16"/>
        <v>0</v>
      </c>
    </row>
    <row r="25" spans="1:32" ht="12.75">
      <c r="A25" s="11">
        <f t="shared" si="17"/>
        <v>20</v>
      </c>
      <c r="B25" s="12" t="s">
        <v>44</v>
      </c>
      <c r="C25" s="13" t="s">
        <v>45</v>
      </c>
      <c r="D25" s="13">
        <f t="shared" si="2"/>
        <v>7064.59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15">
        <v>7064.6</v>
      </c>
      <c r="L25" s="15">
        <v>7064.6</v>
      </c>
      <c r="M25" s="15">
        <v>7064.5</v>
      </c>
      <c r="N25" s="7"/>
      <c r="O25" s="15"/>
      <c r="P25" s="7"/>
      <c r="Q25" s="7">
        <f t="shared" si="0"/>
        <v>0.024</v>
      </c>
      <c r="R25" s="7">
        <v>5141</v>
      </c>
      <c r="S25" s="7">
        <f t="shared" si="3"/>
        <v>21</v>
      </c>
      <c r="T25" s="47">
        <f t="shared" si="4"/>
        <v>107221</v>
      </c>
      <c r="U25" s="4">
        <f t="shared" si="5"/>
        <v>107221</v>
      </c>
      <c r="V25" s="7">
        <f t="shared" si="6"/>
        <v>60332</v>
      </c>
      <c r="W25" s="7">
        <f t="shared" si="7"/>
        <v>12116</v>
      </c>
      <c r="X25" s="7">
        <f t="shared" si="8"/>
        <v>21506</v>
      </c>
      <c r="Y25" s="7">
        <f t="shared" si="9"/>
        <v>2997</v>
      </c>
      <c r="Z25" s="7">
        <f t="shared" si="10"/>
        <v>1047</v>
      </c>
      <c r="AA25" s="7">
        <f t="shared" si="11"/>
        <v>317</v>
      </c>
      <c r="AB25" s="7">
        <f t="shared" si="12"/>
        <v>6317</v>
      </c>
      <c r="AC25" s="7">
        <f t="shared" si="13"/>
        <v>146</v>
      </c>
      <c r="AD25" s="7">
        <f t="shared" si="14"/>
        <v>0</v>
      </c>
      <c r="AE25" s="7">
        <f t="shared" si="15"/>
        <v>2443</v>
      </c>
      <c r="AF25" s="7">
        <f t="shared" si="16"/>
        <v>0</v>
      </c>
    </row>
    <row r="26" spans="1:32" ht="12.75">
      <c r="A26" s="11">
        <f t="shared" si="17"/>
        <v>21</v>
      </c>
      <c r="B26" s="12" t="s">
        <v>46</v>
      </c>
      <c r="C26" s="13" t="s">
        <v>47</v>
      </c>
      <c r="D26" s="13">
        <f t="shared" si="2"/>
        <v>3907.47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15">
        <v>3907.7</v>
      </c>
      <c r="L26" s="15">
        <v>3907.7</v>
      </c>
      <c r="M26" s="15">
        <v>3907.7</v>
      </c>
      <c r="N26" s="7"/>
      <c r="O26" s="15"/>
      <c r="P26" s="7"/>
      <c r="Q26" s="7">
        <f t="shared" si="0"/>
        <v>0.014</v>
      </c>
      <c r="R26" s="7">
        <v>554</v>
      </c>
      <c r="S26" s="7">
        <f t="shared" si="3"/>
        <v>113</v>
      </c>
      <c r="T26" s="47">
        <f t="shared" si="4"/>
        <v>62546</v>
      </c>
      <c r="U26" s="4">
        <f t="shared" si="5"/>
        <v>62547</v>
      </c>
      <c r="V26" s="7">
        <f t="shared" si="6"/>
        <v>35194</v>
      </c>
      <c r="W26" s="7">
        <f t="shared" si="7"/>
        <v>7068</v>
      </c>
      <c r="X26" s="7">
        <f t="shared" si="8"/>
        <v>12545</v>
      </c>
      <c r="Y26" s="7">
        <f t="shared" si="9"/>
        <v>1749</v>
      </c>
      <c r="Z26" s="7">
        <f t="shared" si="10"/>
        <v>611</v>
      </c>
      <c r="AA26" s="7">
        <f t="shared" si="11"/>
        <v>185</v>
      </c>
      <c r="AB26" s="7">
        <f t="shared" si="12"/>
        <v>3685</v>
      </c>
      <c r="AC26" s="7">
        <f t="shared" si="13"/>
        <v>85</v>
      </c>
      <c r="AD26" s="7">
        <f t="shared" si="14"/>
        <v>0</v>
      </c>
      <c r="AE26" s="7">
        <f t="shared" si="15"/>
        <v>1425</v>
      </c>
      <c r="AF26" s="7">
        <f t="shared" si="16"/>
        <v>0</v>
      </c>
    </row>
    <row r="27" spans="1:32" ht="12.75">
      <c r="A27" s="11">
        <f t="shared" si="17"/>
        <v>22</v>
      </c>
      <c r="B27" s="12" t="s">
        <v>48</v>
      </c>
      <c r="C27" s="13" t="s">
        <v>49</v>
      </c>
      <c r="D27" s="13">
        <f t="shared" si="2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15">
        <v>10519.77</v>
      </c>
      <c r="L27" s="15">
        <v>10519.77</v>
      </c>
      <c r="M27" s="15">
        <v>10519.77</v>
      </c>
      <c r="N27" s="7"/>
      <c r="O27" s="15"/>
      <c r="P27" s="7"/>
      <c r="Q27" s="7">
        <f t="shared" si="0"/>
        <v>0.036</v>
      </c>
      <c r="R27" s="7">
        <v>8555</v>
      </c>
      <c r="S27" s="7">
        <f t="shared" si="3"/>
        <v>19</v>
      </c>
      <c r="T27" s="47">
        <f t="shared" si="4"/>
        <v>160832</v>
      </c>
      <c r="U27" s="4">
        <f t="shared" si="5"/>
        <v>160832</v>
      </c>
      <c r="V27" s="7">
        <f t="shared" si="6"/>
        <v>90498</v>
      </c>
      <c r="W27" s="7">
        <f t="shared" si="7"/>
        <v>18174</v>
      </c>
      <c r="X27" s="7">
        <f t="shared" si="8"/>
        <v>32259</v>
      </c>
      <c r="Y27" s="7">
        <f t="shared" si="9"/>
        <v>4496</v>
      </c>
      <c r="Z27" s="7">
        <f t="shared" si="10"/>
        <v>1571</v>
      </c>
      <c r="AA27" s="7">
        <f t="shared" si="11"/>
        <v>475</v>
      </c>
      <c r="AB27" s="7">
        <f t="shared" si="12"/>
        <v>9476</v>
      </c>
      <c r="AC27" s="7">
        <f t="shared" si="13"/>
        <v>219</v>
      </c>
      <c r="AD27" s="7">
        <f t="shared" si="14"/>
        <v>0</v>
      </c>
      <c r="AE27" s="7">
        <f t="shared" si="15"/>
        <v>3664</v>
      </c>
      <c r="AF27" s="7">
        <f t="shared" si="16"/>
        <v>0</v>
      </c>
    </row>
    <row r="28" spans="1:32" s="17" customFormat="1" ht="28.5" customHeight="1">
      <c r="A28" s="199" t="s">
        <v>336</v>
      </c>
      <c r="B28" s="199"/>
      <c r="C28" s="199"/>
      <c r="D28" s="16">
        <f>SUM(D6:D27)</f>
        <v>289132.61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t="shared" si="18"/>
        <v>289130.44</v>
      </c>
      <c r="L28" s="16">
        <f t="shared" si="18"/>
        <v>289130.41</v>
      </c>
      <c r="M28" s="16">
        <f t="shared" si="18"/>
        <v>289180.67000000004</v>
      </c>
      <c r="N28" s="16">
        <f t="shared" si="18"/>
        <v>0</v>
      </c>
      <c r="O28" s="16">
        <f t="shared" si="18"/>
        <v>0</v>
      </c>
      <c r="P28" s="16">
        <f t="shared" si="18"/>
        <v>0</v>
      </c>
      <c r="Q28" s="16">
        <f t="shared" si="18"/>
        <v>1.0000000000000002</v>
      </c>
      <c r="R28" s="56">
        <f t="shared" si="18"/>
        <v>208722</v>
      </c>
      <c r="S28" s="16"/>
      <c r="T28" s="158">
        <v>4467556</v>
      </c>
      <c r="U28" s="56">
        <f aca="true" t="shared" si="19" ref="U28:AF28">SUM(U6:U27)</f>
        <v>4467556</v>
      </c>
      <c r="V28" s="56">
        <f t="shared" si="19"/>
        <v>2513818</v>
      </c>
      <c r="W28" s="56">
        <f t="shared" si="19"/>
        <v>504826</v>
      </c>
      <c r="X28" s="56">
        <f t="shared" si="19"/>
        <v>896078</v>
      </c>
      <c r="Y28" s="56">
        <f t="shared" si="19"/>
        <v>124897</v>
      </c>
      <c r="Z28" s="56">
        <f t="shared" si="19"/>
        <v>43640</v>
      </c>
      <c r="AA28" s="56">
        <f t="shared" si="19"/>
        <v>13201</v>
      </c>
      <c r="AB28" s="56">
        <f t="shared" si="19"/>
        <v>263223</v>
      </c>
      <c r="AC28" s="56">
        <f t="shared" si="19"/>
        <v>6092</v>
      </c>
      <c r="AD28" s="56">
        <f t="shared" si="19"/>
        <v>0</v>
      </c>
      <c r="AE28" s="57">
        <f t="shared" si="19"/>
        <v>101781</v>
      </c>
      <c r="AF28" s="57">
        <f t="shared" si="19"/>
        <v>0</v>
      </c>
    </row>
    <row r="29" spans="1:32" s="10" customFormat="1" ht="36">
      <c r="A29" s="18"/>
      <c r="B29" s="200" t="s">
        <v>337</v>
      </c>
      <c r="C29" s="20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SUM(V29:AF29)</f>
        <v>4181955</v>
      </c>
      <c r="V29" s="67">
        <v>2586956</v>
      </c>
      <c r="W29" s="67">
        <v>521617</v>
      </c>
      <c r="X29" s="67">
        <v>890080</v>
      </c>
      <c r="Y29" s="67">
        <v>43945</v>
      </c>
      <c r="Z29" s="67">
        <v>58690</v>
      </c>
      <c r="AA29" s="67">
        <v>0</v>
      </c>
      <c r="AB29" s="67">
        <v>46539</v>
      </c>
      <c r="AC29" s="67">
        <v>26981</v>
      </c>
      <c r="AD29" s="67">
        <v>3429</v>
      </c>
      <c r="AE29" s="67">
        <v>0</v>
      </c>
      <c r="AF29" s="162">
        <f>T59-SUM(V29:AE29)</f>
        <v>3718</v>
      </c>
    </row>
    <row r="30" spans="1:32" ht="11.25" customHeight="1">
      <c r="A30" s="11">
        <f>A27+1</f>
        <v>23</v>
      </c>
      <c r="B30" s="20" t="s">
        <v>50</v>
      </c>
      <c r="C30" s="21" t="s">
        <v>51</v>
      </c>
      <c r="D30" s="13">
        <f aca="true" t="shared" si="20" ref="D30:D58">ROUND(((E30+F30+G30+H30+I30+J30+K30+L30+M30+N30+O30+P30)/9),2)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15">
        <v>8001.7</v>
      </c>
      <c r="L30" s="15">
        <v>8001.7</v>
      </c>
      <c r="M30" s="15">
        <v>8001.7</v>
      </c>
      <c r="N30" s="7"/>
      <c r="O30" s="7"/>
      <c r="P30" s="15"/>
      <c r="Q30" s="7">
        <f>ROUND((D30/$D$59),3)</f>
        <v>0.029</v>
      </c>
      <c r="R30" s="7">
        <v>6110</v>
      </c>
      <c r="S30" s="7">
        <f aca="true" t="shared" si="21" ref="S30:S58">ROUND((U30/R30),0)</f>
        <v>20</v>
      </c>
      <c r="T30" s="47">
        <f>ROUND((Q30*$T$59),0)</f>
        <v>121277</v>
      </c>
      <c r="U30" s="4">
        <f>SUM(V30:AF30)</f>
        <v>121276</v>
      </c>
      <c r="V30" s="7">
        <f>ROUND(($V$29/$U$29*T30),0)</f>
        <v>75022</v>
      </c>
      <c r="W30" s="7">
        <f>ROUND(($W$29/$U$29*T30),0)</f>
        <v>15127</v>
      </c>
      <c r="X30" s="7">
        <f>ROUND(($X$29/$U$29*T30),0)</f>
        <v>25812</v>
      </c>
      <c r="Y30" s="7">
        <f>ROUND(($Y$29/$U$29*T30),0)</f>
        <v>1274</v>
      </c>
      <c r="Z30" s="7">
        <f>ROUND(($Z$29/$U$29*T30),0)</f>
        <v>1702</v>
      </c>
      <c r="AA30" s="7">
        <f>ROUND(($AA$29/$U$29*T30),0)</f>
        <v>0</v>
      </c>
      <c r="AB30" s="7">
        <f>ROUND(($AB$29/$U$29*T30),0)</f>
        <v>1350</v>
      </c>
      <c r="AC30" s="7">
        <f>ROUND(($AC$29/$U$29*T30),0)</f>
        <v>782</v>
      </c>
      <c r="AD30" s="7">
        <f>ROUND(($AD$29/$U$29*T30),0)</f>
        <v>99</v>
      </c>
      <c r="AE30" s="7">
        <f>ROUND(($AE$29/$U$29*T30),0)</f>
        <v>0</v>
      </c>
      <c r="AF30" s="7">
        <f>ROUND(($AF$29/$U$29*T30),0)</f>
        <v>108</v>
      </c>
    </row>
    <row r="31" spans="1:32" ht="24">
      <c r="A31" s="11">
        <f aca="true" t="shared" si="22" ref="A31:A58">A30+1</f>
        <v>24</v>
      </c>
      <c r="B31" s="20" t="s">
        <v>52</v>
      </c>
      <c r="C31" s="21" t="s">
        <v>53</v>
      </c>
      <c r="D31" s="13">
        <f t="shared" si="20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15">
        <v>8156.3</v>
      </c>
      <c r="L31" s="15">
        <v>8156.3</v>
      </c>
      <c r="M31" s="15">
        <v>8156.3</v>
      </c>
      <c r="N31" s="7"/>
      <c r="O31" s="7"/>
      <c r="P31" s="15"/>
      <c r="Q31" s="7">
        <f aca="true" t="shared" si="23" ref="Q31:Q58">ROUND((D31/$D$59),3)</f>
        <v>0.03</v>
      </c>
      <c r="R31" s="7">
        <v>7530</v>
      </c>
      <c r="S31" s="7">
        <f t="shared" si="21"/>
        <v>17</v>
      </c>
      <c r="T31" s="47">
        <f aca="true" t="shared" si="24" ref="T31:T58">ROUND((Q31*$T$59),0)</f>
        <v>125459</v>
      </c>
      <c r="U31" s="4">
        <f aca="true" t="shared" si="25" ref="U31:U58">SUM(V31:AF31)</f>
        <v>125459</v>
      </c>
      <c r="V31" s="7">
        <f aca="true" t="shared" si="26" ref="V31:V58">ROUND(($V$29/$U$29*T31),0)</f>
        <v>77609</v>
      </c>
      <c r="W31" s="7">
        <f aca="true" t="shared" si="27" ref="W31:W58">ROUND(($W$29/$U$29*T31),0)</f>
        <v>15649</v>
      </c>
      <c r="X31" s="7">
        <f aca="true" t="shared" si="28" ref="X31:X58">ROUND(($X$29/$U$29*T31),0)</f>
        <v>26702</v>
      </c>
      <c r="Y31" s="7">
        <f aca="true" t="shared" si="29" ref="Y31:Y58">ROUND(($Y$29/$U$29*T31),0)</f>
        <v>1318</v>
      </c>
      <c r="Z31" s="7">
        <f aca="true" t="shared" si="30" ref="Z31:Z58">ROUND(($Z$29/$U$29*T31),0)</f>
        <v>1761</v>
      </c>
      <c r="AA31" s="7">
        <f aca="true" t="shared" si="31" ref="AA31:AA58">ROUND(($AA$29/$U$29*T31),0)</f>
        <v>0</v>
      </c>
      <c r="AB31" s="7">
        <f aca="true" t="shared" si="32" ref="AB31:AB58">ROUND(($AB$29/$U$29*T31),0)</f>
        <v>1396</v>
      </c>
      <c r="AC31" s="7">
        <f aca="true" t="shared" si="33" ref="AC31:AC58">ROUND(($AC$29/$U$29*T31),0)</f>
        <v>809</v>
      </c>
      <c r="AD31" s="7">
        <f aca="true" t="shared" si="34" ref="AD31:AD58">ROUND(($AD$29/$U$29*T31),0)</f>
        <v>103</v>
      </c>
      <c r="AE31" s="7">
        <f aca="true" t="shared" si="35" ref="AE31:AE58">ROUND(($AE$29/$U$29*T31),0)</f>
        <v>0</v>
      </c>
      <c r="AF31" s="7">
        <f aca="true" t="shared" si="36" ref="AF31:AF58">ROUND(($AF$29/$U$29*T31),0)</f>
        <v>112</v>
      </c>
    </row>
    <row r="32" spans="1:32" ht="12.75">
      <c r="A32" s="11">
        <f t="shared" si="22"/>
        <v>25</v>
      </c>
      <c r="B32" s="20" t="s">
        <v>54</v>
      </c>
      <c r="C32" s="21" t="s">
        <v>55</v>
      </c>
      <c r="D32" s="13">
        <f t="shared" si="20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15">
        <v>5294.9</v>
      </c>
      <c r="L32" s="15">
        <v>5294.9</v>
      </c>
      <c r="M32" s="15">
        <v>5294.9</v>
      </c>
      <c r="N32" s="7"/>
      <c r="O32" s="7"/>
      <c r="P32" s="15"/>
      <c r="Q32" s="7">
        <f t="shared" si="23"/>
        <v>0.019</v>
      </c>
      <c r="R32" s="7">
        <v>3734</v>
      </c>
      <c r="S32" s="7">
        <f t="shared" si="21"/>
        <v>21</v>
      </c>
      <c r="T32" s="47">
        <f t="shared" si="24"/>
        <v>79457</v>
      </c>
      <c r="U32" s="4">
        <f t="shared" si="25"/>
        <v>79457</v>
      </c>
      <c r="V32" s="7">
        <f t="shared" si="26"/>
        <v>49152</v>
      </c>
      <c r="W32" s="7">
        <f t="shared" si="27"/>
        <v>9911</v>
      </c>
      <c r="X32" s="7">
        <f t="shared" si="28"/>
        <v>16911</v>
      </c>
      <c r="Y32" s="7">
        <f t="shared" si="29"/>
        <v>835</v>
      </c>
      <c r="Z32" s="7">
        <f t="shared" si="30"/>
        <v>1115</v>
      </c>
      <c r="AA32" s="7">
        <f t="shared" si="31"/>
        <v>0</v>
      </c>
      <c r="AB32" s="7">
        <f t="shared" si="32"/>
        <v>884</v>
      </c>
      <c r="AC32" s="7">
        <f t="shared" si="33"/>
        <v>513</v>
      </c>
      <c r="AD32" s="7">
        <f t="shared" si="34"/>
        <v>65</v>
      </c>
      <c r="AE32" s="7">
        <f t="shared" si="35"/>
        <v>0</v>
      </c>
      <c r="AF32" s="7">
        <f t="shared" si="36"/>
        <v>71</v>
      </c>
    </row>
    <row r="33" spans="1:32" ht="12.75">
      <c r="A33" s="11">
        <f t="shared" si="22"/>
        <v>26</v>
      </c>
      <c r="B33" s="20" t="s">
        <v>56</v>
      </c>
      <c r="C33" s="21" t="s">
        <v>57</v>
      </c>
      <c r="D33" s="13">
        <f t="shared" si="20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15">
        <v>10484</v>
      </c>
      <c r="L33" s="15">
        <v>10484</v>
      </c>
      <c r="M33" s="15">
        <v>10484</v>
      </c>
      <c r="N33" s="7"/>
      <c r="O33" s="7"/>
      <c r="P33" s="15"/>
      <c r="Q33" s="7">
        <f t="shared" si="23"/>
        <v>0.039</v>
      </c>
      <c r="R33" s="7">
        <v>6797</v>
      </c>
      <c r="S33" s="7">
        <f t="shared" si="21"/>
        <v>24</v>
      </c>
      <c r="T33" s="47">
        <f t="shared" si="24"/>
        <v>163096</v>
      </c>
      <c r="U33" s="4">
        <f t="shared" si="25"/>
        <v>163096</v>
      </c>
      <c r="V33" s="7">
        <f t="shared" si="26"/>
        <v>100891</v>
      </c>
      <c r="W33" s="7">
        <f t="shared" si="27"/>
        <v>20343</v>
      </c>
      <c r="X33" s="7">
        <f t="shared" si="28"/>
        <v>34713</v>
      </c>
      <c r="Y33" s="7">
        <f t="shared" si="29"/>
        <v>1714</v>
      </c>
      <c r="Z33" s="7">
        <f t="shared" si="30"/>
        <v>2289</v>
      </c>
      <c r="AA33" s="7">
        <f t="shared" si="31"/>
        <v>0</v>
      </c>
      <c r="AB33" s="7">
        <f t="shared" si="32"/>
        <v>1815</v>
      </c>
      <c r="AC33" s="7">
        <f t="shared" si="33"/>
        <v>1052</v>
      </c>
      <c r="AD33" s="7">
        <f t="shared" si="34"/>
        <v>134</v>
      </c>
      <c r="AE33" s="7">
        <f t="shared" si="35"/>
        <v>0</v>
      </c>
      <c r="AF33" s="7">
        <f t="shared" si="36"/>
        <v>145</v>
      </c>
    </row>
    <row r="34" spans="1:32" ht="12.75">
      <c r="A34" s="11">
        <f t="shared" si="22"/>
        <v>27</v>
      </c>
      <c r="B34" s="20" t="s">
        <v>58</v>
      </c>
      <c r="C34" s="21" t="s">
        <v>59</v>
      </c>
      <c r="D34" s="13">
        <f t="shared" si="20"/>
        <v>25938.62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15">
        <v>25938.42</v>
      </c>
      <c r="L34" s="15">
        <v>25938.42</v>
      </c>
      <c r="M34" s="15">
        <v>25938.42</v>
      </c>
      <c r="N34" s="7"/>
      <c r="O34" s="7"/>
      <c r="P34" s="15"/>
      <c r="Q34" s="7">
        <f>ROUND((D34/$D$59),3)</f>
        <v>0.095</v>
      </c>
      <c r="R34" s="7">
        <v>36162</v>
      </c>
      <c r="S34" s="7">
        <f t="shared" si="21"/>
        <v>11</v>
      </c>
      <c r="T34" s="47">
        <f t="shared" si="24"/>
        <v>397286</v>
      </c>
      <c r="U34" s="4">
        <f t="shared" si="25"/>
        <v>397287</v>
      </c>
      <c r="V34" s="7">
        <f t="shared" si="26"/>
        <v>245761</v>
      </c>
      <c r="W34" s="7">
        <f t="shared" si="27"/>
        <v>49554</v>
      </c>
      <c r="X34" s="7">
        <f t="shared" si="28"/>
        <v>84558</v>
      </c>
      <c r="Y34" s="7">
        <f t="shared" si="29"/>
        <v>4175</v>
      </c>
      <c r="Z34" s="7">
        <f t="shared" si="30"/>
        <v>5576</v>
      </c>
      <c r="AA34" s="7">
        <f t="shared" si="31"/>
        <v>0</v>
      </c>
      <c r="AB34" s="7">
        <f t="shared" si="32"/>
        <v>4421</v>
      </c>
      <c r="AC34" s="7">
        <f t="shared" si="33"/>
        <v>2563</v>
      </c>
      <c r="AD34" s="7">
        <f t="shared" si="34"/>
        <v>326</v>
      </c>
      <c r="AE34" s="7">
        <f t="shared" si="35"/>
        <v>0</v>
      </c>
      <c r="AF34" s="7">
        <f t="shared" si="36"/>
        <v>353</v>
      </c>
    </row>
    <row r="35" spans="1:32" ht="12.75">
      <c r="A35" s="11">
        <f t="shared" si="22"/>
        <v>28</v>
      </c>
      <c r="B35" s="20" t="s">
        <v>60</v>
      </c>
      <c r="C35" s="21" t="s">
        <v>61</v>
      </c>
      <c r="D35" s="13">
        <f t="shared" si="20"/>
        <v>5363.42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15">
        <v>5363.49</v>
      </c>
      <c r="L35" s="15">
        <v>5363.49</v>
      </c>
      <c r="M35" s="15">
        <v>5363.49</v>
      </c>
      <c r="N35" s="7"/>
      <c r="O35" s="7"/>
      <c r="P35" s="15"/>
      <c r="Q35" s="7">
        <f t="shared" si="23"/>
        <v>0.02</v>
      </c>
      <c r="R35" s="7">
        <v>6782</v>
      </c>
      <c r="S35" s="7">
        <f t="shared" si="21"/>
        <v>12</v>
      </c>
      <c r="T35" s="47">
        <f t="shared" si="24"/>
        <v>83639</v>
      </c>
      <c r="U35" s="4">
        <f t="shared" si="25"/>
        <v>83640</v>
      </c>
      <c r="V35" s="7">
        <f t="shared" si="26"/>
        <v>51739</v>
      </c>
      <c r="W35" s="7">
        <f t="shared" si="27"/>
        <v>10432</v>
      </c>
      <c r="X35" s="7">
        <f t="shared" si="28"/>
        <v>17802</v>
      </c>
      <c r="Y35" s="7">
        <f t="shared" si="29"/>
        <v>879</v>
      </c>
      <c r="Z35" s="7">
        <f t="shared" si="30"/>
        <v>1174</v>
      </c>
      <c r="AA35" s="7">
        <f t="shared" si="31"/>
        <v>0</v>
      </c>
      <c r="AB35" s="7">
        <f t="shared" si="32"/>
        <v>931</v>
      </c>
      <c r="AC35" s="7">
        <f t="shared" si="33"/>
        <v>540</v>
      </c>
      <c r="AD35" s="7">
        <f t="shared" si="34"/>
        <v>69</v>
      </c>
      <c r="AE35" s="7">
        <f t="shared" si="35"/>
        <v>0</v>
      </c>
      <c r="AF35" s="7">
        <f t="shared" si="36"/>
        <v>74</v>
      </c>
    </row>
    <row r="36" spans="1:32" ht="12.75">
      <c r="A36" s="11">
        <f t="shared" si="22"/>
        <v>29</v>
      </c>
      <c r="B36" s="20" t="s">
        <v>62</v>
      </c>
      <c r="C36" s="21" t="s">
        <v>63</v>
      </c>
      <c r="D36" s="13">
        <f t="shared" si="20"/>
        <v>5307.55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15">
        <v>5308.2</v>
      </c>
      <c r="L36" s="15">
        <v>5308.2</v>
      </c>
      <c r="M36" s="15">
        <v>5308.2</v>
      </c>
      <c r="N36" s="7"/>
      <c r="O36" s="7"/>
      <c r="P36" s="15"/>
      <c r="Q36" s="7">
        <f t="shared" si="23"/>
        <v>0.02</v>
      </c>
      <c r="R36" s="7">
        <v>13545</v>
      </c>
      <c r="S36" s="7">
        <f t="shared" si="21"/>
        <v>6</v>
      </c>
      <c r="T36" s="47">
        <f t="shared" si="24"/>
        <v>83639</v>
      </c>
      <c r="U36" s="4">
        <f t="shared" si="25"/>
        <v>83640</v>
      </c>
      <c r="V36" s="7">
        <f t="shared" si="26"/>
        <v>51739</v>
      </c>
      <c r="W36" s="7">
        <f t="shared" si="27"/>
        <v>10432</v>
      </c>
      <c r="X36" s="7">
        <f t="shared" si="28"/>
        <v>17802</v>
      </c>
      <c r="Y36" s="7">
        <f t="shared" si="29"/>
        <v>879</v>
      </c>
      <c r="Z36" s="7">
        <f t="shared" si="30"/>
        <v>1174</v>
      </c>
      <c r="AA36" s="7">
        <f t="shared" si="31"/>
        <v>0</v>
      </c>
      <c r="AB36" s="7">
        <f t="shared" si="32"/>
        <v>931</v>
      </c>
      <c r="AC36" s="7">
        <f t="shared" si="33"/>
        <v>540</v>
      </c>
      <c r="AD36" s="7">
        <f t="shared" si="34"/>
        <v>69</v>
      </c>
      <c r="AE36" s="7">
        <f t="shared" si="35"/>
        <v>0</v>
      </c>
      <c r="AF36" s="7">
        <f t="shared" si="36"/>
        <v>74</v>
      </c>
    </row>
    <row r="37" spans="1:32" ht="12.75">
      <c r="A37" s="11">
        <f t="shared" si="22"/>
        <v>30</v>
      </c>
      <c r="B37" s="20" t="s">
        <v>64</v>
      </c>
      <c r="C37" s="21" t="s">
        <v>65</v>
      </c>
      <c r="D37" s="13">
        <f t="shared" si="20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15">
        <v>26135.37</v>
      </c>
      <c r="L37" s="15">
        <v>26135.37</v>
      </c>
      <c r="M37" s="15">
        <v>26135.37</v>
      </c>
      <c r="N37" s="7"/>
      <c r="O37" s="7"/>
      <c r="P37" s="15"/>
      <c r="Q37" s="7">
        <f>ROUND((D37/$D$59),3)</f>
        <v>0.096</v>
      </c>
      <c r="R37" s="7">
        <v>23571</v>
      </c>
      <c r="S37" s="7">
        <f t="shared" si="21"/>
        <v>17</v>
      </c>
      <c r="T37" s="47">
        <f t="shared" si="24"/>
        <v>401468</v>
      </c>
      <c r="U37" s="4">
        <f t="shared" si="25"/>
        <v>401468</v>
      </c>
      <c r="V37" s="7">
        <f t="shared" si="26"/>
        <v>248348</v>
      </c>
      <c r="W37" s="7">
        <f t="shared" si="27"/>
        <v>50075</v>
      </c>
      <c r="X37" s="7">
        <f t="shared" si="28"/>
        <v>85448</v>
      </c>
      <c r="Y37" s="7">
        <f t="shared" si="29"/>
        <v>4219</v>
      </c>
      <c r="Z37" s="7">
        <f t="shared" si="30"/>
        <v>5634</v>
      </c>
      <c r="AA37" s="7">
        <f t="shared" si="31"/>
        <v>0</v>
      </c>
      <c r="AB37" s="7">
        <f t="shared" si="32"/>
        <v>4468</v>
      </c>
      <c r="AC37" s="7">
        <f t="shared" si="33"/>
        <v>2590</v>
      </c>
      <c r="AD37" s="7">
        <f t="shared" si="34"/>
        <v>329</v>
      </c>
      <c r="AE37" s="7">
        <f t="shared" si="35"/>
        <v>0</v>
      </c>
      <c r="AF37" s="7">
        <f t="shared" si="36"/>
        <v>357</v>
      </c>
    </row>
    <row r="38" spans="1:32" ht="12.75">
      <c r="A38" s="11">
        <f t="shared" si="22"/>
        <v>31</v>
      </c>
      <c r="B38" s="20" t="s">
        <v>66</v>
      </c>
      <c r="C38" s="21" t="s">
        <v>67</v>
      </c>
      <c r="D38" s="13">
        <f t="shared" si="20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15">
        <v>8123.5</v>
      </c>
      <c r="L38" s="15">
        <v>8123.5</v>
      </c>
      <c r="M38" s="15">
        <v>8123.5</v>
      </c>
      <c r="N38" s="7"/>
      <c r="O38" s="7"/>
      <c r="P38" s="15"/>
      <c r="Q38" s="7">
        <f t="shared" si="23"/>
        <v>0.03</v>
      </c>
      <c r="R38" s="7">
        <v>5941</v>
      </c>
      <c r="S38" s="7">
        <f t="shared" si="21"/>
        <v>21</v>
      </c>
      <c r="T38" s="47">
        <f t="shared" si="24"/>
        <v>125459</v>
      </c>
      <c r="U38" s="4">
        <f t="shared" si="25"/>
        <v>125459</v>
      </c>
      <c r="V38" s="7">
        <f t="shared" si="26"/>
        <v>77609</v>
      </c>
      <c r="W38" s="7">
        <f t="shared" si="27"/>
        <v>15649</v>
      </c>
      <c r="X38" s="7">
        <f t="shared" si="28"/>
        <v>26702</v>
      </c>
      <c r="Y38" s="7">
        <f t="shared" si="29"/>
        <v>1318</v>
      </c>
      <c r="Z38" s="7">
        <f t="shared" si="30"/>
        <v>1761</v>
      </c>
      <c r="AA38" s="7">
        <f t="shared" si="31"/>
        <v>0</v>
      </c>
      <c r="AB38" s="7">
        <f t="shared" si="32"/>
        <v>1396</v>
      </c>
      <c r="AC38" s="7">
        <f t="shared" si="33"/>
        <v>809</v>
      </c>
      <c r="AD38" s="7">
        <f t="shared" si="34"/>
        <v>103</v>
      </c>
      <c r="AE38" s="7">
        <f t="shared" si="35"/>
        <v>0</v>
      </c>
      <c r="AF38" s="7">
        <f t="shared" si="36"/>
        <v>112</v>
      </c>
    </row>
    <row r="39" spans="1:32" ht="12.75">
      <c r="A39" s="11">
        <f t="shared" si="22"/>
        <v>32</v>
      </c>
      <c r="B39" s="20" t="s">
        <v>68</v>
      </c>
      <c r="C39" s="21" t="s">
        <v>69</v>
      </c>
      <c r="D39" s="13">
        <f t="shared" si="20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15">
        <v>6845.8</v>
      </c>
      <c r="L39" s="15">
        <v>6845.8</v>
      </c>
      <c r="M39" s="15">
        <v>6845.8</v>
      </c>
      <c r="N39" s="7"/>
      <c r="O39" s="7"/>
      <c r="P39" s="15"/>
      <c r="Q39" s="7">
        <f t="shared" si="23"/>
        <v>0.025</v>
      </c>
      <c r="R39" s="7">
        <v>4859</v>
      </c>
      <c r="S39" s="7">
        <f t="shared" si="21"/>
        <v>22</v>
      </c>
      <c r="T39" s="47">
        <f t="shared" si="24"/>
        <v>104549</v>
      </c>
      <c r="U39" s="4">
        <f t="shared" si="25"/>
        <v>104549</v>
      </c>
      <c r="V39" s="7">
        <f t="shared" si="26"/>
        <v>64674</v>
      </c>
      <c r="W39" s="7">
        <f t="shared" si="27"/>
        <v>13040</v>
      </c>
      <c r="X39" s="7">
        <f t="shared" si="28"/>
        <v>22252</v>
      </c>
      <c r="Y39" s="7">
        <f t="shared" si="29"/>
        <v>1099</v>
      </c>
      <c r="Z39" s="7">
        <f t="shared" si="30"/>
        <v>1467</v>
      </c>
      <c r="AA39" s="7">
        <f t="shared" si="31"/>
        <v>0</v>
      </c>
      <c r="AB39" s="7">
        <f t="shared" si="32"/>
        <v>1163</v>
      </c>
      <c r="AC39" s="7">
        <f t="shared" si="33"/>
        <v>675</v>
      </c>
      <c r="AD39" s="7">
        <f t="shared" si="34"/>
        <v>86</v>
      </c>
      <c r="AE39" s="7">
        <f t="shared" si="35"/>
        <v>0</v>
      </c>
      <c r="AF39" s="7">
        <f t="shared" si="36"/>
        <v>93</v>
      </c>
    </row>
    <row r="40" spans="1:32" ht="12.75">
      <c r="A40" s="11">
        <f t="shared" si="22"/>
        <v>33</v>
      </c>
      <c r="B40" s="20" t="s">
        <v>70</v>
      </c>
      <c r="C40" s="21" t="s">
        <v>71</v>
      </c>
      <c r="D40" s="13">
        <f t="shared" si="20"/>
        <v>8667.69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15">
        <v>8662.4</v>
      </c>
      <c r="L40" s="15">
        <v>8662.4</v>
      </c>
      <c r="M40" s="15">
        <v>8710</v>
      </c>
      <c r="N40" s="7"/>
      <c r="O40" s="7"/>
      <c r="P40" s="15"/>
      <c r="Q40" s="7">
        <f t="shared" si="23"/>
        <v>0.032</v>
      </c>
      <c r="R40" s="7">
        <v>8712</v>
      </c>
      <c r="S40" s="7">
        <f t="shared" si="21"/>
        <v>15</v>
      </c>
      <c r="T40" s="47">
        <f t="shared" si="24"/>
        <v>133823</v>
      </c>
      <c r="U40" s="4">
        <f t="shared" si="25"/>
        <v>133823</v>
      </c>
      <c r="V40" s="7">
        <f t="shared" si="26"/>
        <v>82783</v>
      </c>
      <c r="W40" s="7">
        <f t="shared" si="27"/>
        <v>16692</v>
      </c>
      <c r="X40" s="7">
        <f t="shared" si="28"/>
        <v>28483</v>
      </c>
      <c r="Y40" s="7">
        <f t="shared" si="29"/>
        <v>1406</v>
      </c>
      <c r="Z40" s="7">
        <f t="shared" si="30"/>
        <v>1878</v>
      </c>
      <c r="AA40" s="7">
        <f t="shared" si="31"/>
        <v>0</v>
      </c>
      <c r="AB40" s="7">
        <f t="shared" si="32"/>
        <v>1489</v>
      </c>
      <c r="AC40" s="7">
        <f t="shared" si="33"/>
        <v>863</v>
      </c>
      <c r="AD40" s="7">
        <f t="shared" si="34"/>
        <v>110</v>
      </c>
      <c r="AE40" s="7">
        <f t="shared" si="35"/>
        <v>0</v>
      </c>
      <c r="AF40" s="7">
        <f t="shared" si="36"/>
        <v>119</v>
      </c>
    </row>
    <row r="41" spans="1:32" ht="12.75">
      <c r="A41" s="11">
        <f t="shared" si="22"/>
        <v>34</v>
      </c>
      <c r="B41" s="20" t="s">
        <v>72</v>
      </c>
      <c r="C41" s="21" t="s">
        <v>73</v>
      </c>
      <c r="D41" s="13">
        <f t="shared" si="20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15">
        <v>8106</v>
      </c>
      <c r="L41" s="15">
        <v>8106</v>
      </c>
      <c r="M41" s="15">
        <v>8106</v>
      </c>
      <c r="N41" s="7"/>
      <c r="O41" s="7"/>
      <c r="P41" s="15"/>
      <c r="Q41" s="7">
        <f t="shared" si="23"/>
        <v>0.03</v>
      </c>
      <c r="R41" s="7">
        <v>3104</v>
      </c>
      <c r="S41" s="7">
        <f t="shared" si="21"/>
        <v>40</v>
      </c>
      <c r="T41" s="47">
        <f t="shared" si="24"/>
        <v>125459</v>
      </c>
      <c r="U41" s="4">
        <f t="shared" si="25"/>
        <v>125459</v>
      </c>
      <c r="V41" s="7">
        <f t="shared" si="26"/>
        <v>77609</v>
      </c>
      <c r="W41" s="7">
        <f t="shared" si="27"/>
        <v>15649</v>
      </c>
      <c r="X41" s="7">
        <f t="shared" si="28"/>
        <v>26702</v>
      </c>
      <c r="Y41" s="7">
        <f t="shared" si="29"/>
        <v>1318</v>
      </c>
      <c r="Z41" s="7">
        <f t="shared" si="30"/>
        <v>1761</v>
      </c>
      <c r="AA41" s="7">
        <f t="shared" si="31"/>
        <v>0</v>
      </c>
      <c r="AB41" s="7">
        <f t="shared" si="32"/>
        <v>1396</v>
      </c>
      <c r="AC41" s="7">
        <f t="shared" si="33"/>
        <v>809</v>
      </c>
      <c r="AD41" s="7">
        <f t="shared" si="34"/>
        <v>103</v>
      </c>
      <c r="AE41" s="7">
        <f t="shared" si="35"/>
        <v>0</v>
      </c>
      <c r="AF41" s="7">
        <f t="shared" si="36"/>
        <v>112</v>
      </c>
    </row>
    <row r="42" spans="1:32" ht="12.75">
      <c r="A42" s="11">
        <f t="shared" si="22"/>
        <v>35</v>
      </c>
      <c r="B42" s="20" t="s">
        <v>74</v>
      </c>
      <c r="C42" s="21" t="s">
        <v>75</v>
      </c>
      <c r="D42" s="13">
        <f t="shared" si="20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15">
        <v>8067.95</v>
      </c>
      <c r="L42" s="15">
        <v>8067.95</v>
      </c>
      <c r="M42" s="15">
        <v>8067.95</v>
      </c>
      <c r="N42" s="7"/>
      <c r="O42" s="7"/>
      <c r="P42" s="15"/>
      <c r="Q42" s="7">
        <f t="shared" si="23"/>
        <v>0.03</v>
      </c>
      <c r="R42" s="7">
        <v>10464</v>
      </c>
      <c r="S42" s="7">
        <f t="shared" si="21"/>
        <v>12</v>
      </c>
      <c r="T42" s="47">
        <f t="shared" si="24"/>
        <v>125459</v>
      </c>
      <c r="U42" s="4">
        <f t="shared" si="25"/>
        <v>125459</v>
      </c>
      <c r="V42" s="7">
        <f t="shared" si="26"/>
        <v>77609</v>
      </c>
      <c r="W42" s="7">
        <f t="shared" si="27"/>
        <v>15649</v>
      </c>
      <c r="X42" s="7">
        <f t="shared" si="28"/>
        <v>26702</v>
      </c>
      <c r="Y42" s="7">
        <f t="shared" si="29"/>
        <v>1318</v>
      </c>
      <c r="Z42" s="7">
        <f t="shared" si="30"/>
        <v>1761</v>
      </c>
      <c r="AA42" s="7">
        <f t="shared" si="31"/>
        <v>0</v>
      </c>
      <c r="AB42" s="7">
        <f t="shared" si="32"/>
        <v>1396</v>
      </c>
      <c r="AC42" s="7">
        <f t="shared" si="33"/>
        <v>809</v>
      </c>
      <c r="AD42" s="7">
        <f t="shared" si="34"/>
        <v>103</v>
      </c>
      <c r="AE42" s="7">
        <f t="shared" si="35"/>
        <v>0</v>
      </c>
      <c r="AF42" s="7">
        <f t="shared" si="36"/>
        <v>112</v>
      </c>
    </row>
    <row r="43" spans="1:32" ht="12.75">
      <c r="A43" s="11">
        <f t="shared" si="22"/>
        <v>36</v>
      </c>
      <c r="B43" s="20" t="s">
        <v>76</v>
      </c>
      <c r="C43" s="21" t="s">
        <v>77</v>
      </c>
      <c r="D43" s="13">
        <f t="shared" si="20"/>
        <v>6084.73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15">
        <v>6093</v>
      </c>
      <c r="L43" s="15">
        <v>6093</v>
      </c>
      <c r="M43" s="15">
        <v>6018.6</v>
      </c>
      <c r="N43" s="7"/>
      <c r="O43" s="7"/>
      <c r="P43" s="15"/>
      <c r="Q43" s="7">
        <f t="shared" si="23"/>
        <v>0.022</v>
      </c>
      <c r="R43" s="7">
        <v>6695</v>
      </c>
      <c r="S43" s="7">
        <f t="shared" si="21"/>
        <v>14</v>
      </c>
      <c r="T43" s="47">
        <f t="shared" si="24"/>
        <v>92003</v>
      </c>
      <c r="U43" s="146">
        <f t="shared" si="25"/>
        <v>92004</v>
      </c>
      <c r="V43" s="7">
        <f t="shared" si="26"/>
        <v>56913</v>
      </c>
      <c r="W43" s="7">
        <f t="shared" si="27"/>
        <v>11476</v>
      </c>
      <c r="X43" s="7">
        <f t="shared" si="28"/>
        <v>19582</v>
      </c>
      <c r="Y43" s="7">
        <f t="shared" si="29"/>
        <v>967</v>
      </c>
      <c r="Z43" s="7">
        <f t="shared" si="30"/>
        <v>1291</v>
      </c>
      <c r="AA43" s="7">
        <f t="shared" si="31"/>
        <v>0</v>
      </c>
      <c r="AB43" s="7">
        <f t="shared" si="32"/>
        <v>1024</v>
      </c>
      <c r="AC43" s="7">
        <f t="shared" si="33"/>
        <v>594</v>
      </c>
      <c r="AD43" s="7">
        <f t="shared" si="34"/>
        <v>75</v>
      </c>
      <c r="AE43" s="7">
        <f t="shared" si="35"/>
        <v>0</v>
      </c>
      <c r="AF43" s="7">
        <f t="shared" si="36"/>
        <v>82</v>
      </c>
    </row>
    <row r="44" spans="1:32" ht="12.75">
      <c r="A44" s="11">
        <f t="shared" si="22"/>
        <v>37</v>
      </c>
      <c r="B44" s="20" t="s">
        <v>78</v>
      </c>
      <c r="C44" s="21" t="s">
        <v>79</v>
      </c>
      <c r="D44" s="13">
        <f t="shared" si="20"/>
        <v>5589.37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15">
        <v>5589.5</v>
      </c>
      <c r="L44" s="15">
        <v>5589.5</v>
      </c>
      <c r="M44" s="15">
        <v>5589.5</v>
      </c>
      <c r="N44" s="7"/>
      <c r="O44" s="7"/>
      <c r="P44" s="15"/>
      <c r="Q44" s="7">
        <f t="shared" si="23"/>
        <v>0.021</v>
      </c>
      <c r="R44" s="7">
        <v>1261</v>
      </c>
      <c r="S44" s="7">
        <f t="shared" si="21"/>
        <v>70</v>
      </c>
      <c r="T44" s="47">
        <f t="shared" si="24"/>
        <v>87821</v>
      </c>
      <c r="U44" s="146">
        <f t="shared" si="25"/>
        <v>87821</v>
      </c>
      <c r="V44" s="7">
        <f t="shared" si="26"/>
        <v>54326</v>
      </c>
      <c r="W44" s="7">
        <f t="shared" si="27"/>
        <v>10954</v>
      </c>
      <c r="X44" s="7">
        <f t="shared" si="28"/>
        <v>18692</v>
      </c>
      <c r="Y44" s="7">
        <f t="shared" si="29"/>
        <v>923</v>
      </c>
      <c r="Z44" s="7">
        <f t="shared" si="30"/>
        <v>1232</v>
      </c>
      <c r="AA44" s="7">
        <f t="shared" si="31"/>
        <v>0</v>
      </c>
      <c r="AB44" s="7">
        <f t="shared" si="32"/>
        <v>977</v>
      </c>
      <c r="AC44" s="7">
        <f t="shared" si="33"/>
        <v>567</v>
      </c>
      <c r="AD44" s="7">
        <f t="shared" si="34"/>
        <v>72</v>
      </c>
      <c r="AE44" s="7">
        <f t="shared" si="35"/>
        <v>0</v>
      </c>
      <c r="AF44" s="7">
        <f t="shared" si="36"/>
        <v>78</v>
      </c>
    </row>
    <row r="45" spans="1:32" ht="13.5" customHeight="1">
      <c r="A45" s="11">
        <f t="shared" si="22"/>
        <v>38</v>
      </c>
      <c r="B45" s="20" t="s">
        <v>80</v>
      </c>
      <c r="C45" s="21" t="s">
        <v>81</v>
      </c>
      <c r="D45" s="13">
        <f t="shared" si="20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15">
        <v>4515.35</v>
      </c>
      <c r="L45" s="15">
        <v>4515.35</v>
      </c>
      <c r="M45" s="15">
        <v>4515.35</v>
      </c>
      <c r="N45" s="7"/>
      <c r="O45" s="7"/>
      <c r="P45" s="15"/>
      <c r="Q45" s="7">
        <f t="shared" si="23"/>
        <v>0.017</v>
      </c>
      <c r="R45" s="7">
        <v>3714</v>
      </c>
      <c r="S45" s="7">
        <f t="shared" si="21"/>
        <v>19</v>
      </c>
      <c r="T45" s="47">
        <f t="shared" si="24"/>
        <v>71093</v>
      </c>
      <c r="U45" s="146">
        <f t="shared" si="25"/>
        <v>71092</v>
      </c>
      <c r="V45" s="7">
        <f t="shared" si="26"/>
        <v>43978</v>
      </c>
      <c r="W45" s="7">
        <f t="shared" si="27"/>
        <v>8867</v>
      </c>
      <c r="X45" s="7">
        <f t="shared" si="28"/>
        <v>15131</v>
      </c>
      <c r="Y45" s="7">
        <f t="shared" si="29"/>
        <v>747</v>
      </c>
      <c r="Z45" s="7">
        <f t="shared" si="30"/>
        <v>998</v>
      </c>
      <c r="AA45" s="7">
        <f t="shared" si="31"/>
        <v>0</v>
      </c>
      <c r="AB45" s="7">
        <f t="shared" si="32"/>
        <v>791</v>
      </c>
      <c r="AC45" s="7">
        <f t="shared" si="33"/>
        <v>459</v>
      </c>
      <c r="AD45" s="7">
        <f t="shared" si="34"/>
        <v>58</v>
      </c>
      <c r="AE45" s="7">
        <f t="shared" si="35"/>
        <v>0</v>
      </c>
      <c r="AF45" s="7">
        <f t="shared" si="36"/>
        <v>63</v>
      </c>
    </row>
    <row r="46" spans="1:32" ht="12.75">
      <c r="A46" s="11">
        <f t="shared" si="22"/>
        <v>39</v>
      </c>
      <c r="B46" s="20" t="s">
        <v>82</v>
      </c>
      <c r="C46" s="21" t="s">
        <v>83</v>
      </c>
      <c r="D46" s="13">
        <f t="shared" si="20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15">
        <v>5279.8</v>
      </c>
      <c r="L46" s="15">
        <v>5279.8</v>
      </c>
      <c r="M46" s="15">
        <v>5279.8</v>
      </c>
      <c r="N46" s="7"/>
      <c r="O46" s="7"/>
      <c r="P46" s="15"/>
      <c r="Q46" s="7">
        <f t="shared" si="23"/>
        <v>0.019</v>
      </c>
      <c r="R46" s="7">
        <v>5549</v>
      </c>
      <c r="S46" s="7">
        <f t="shared" si="21"/>
        <v>14</v>
      </c>
      <c r="T46" s="47">
        <f t="shared" si="24"/>
        <v>79457</v>
      </c>
      <c r="U46" s="4">
        <f t="shared" si="25"/>
        <v>79457</v>
      </c>
      <c r="V46" s="7">
        <f t="shared" si="26"/>
        <v>49152</v>
      </c>
      <c r="W46" s="7">
        <f t="shared" si="27"/>
        <v>9911</v>
      </c>
      <c r="X46" s="7">
        <f t="shared" si="28"/>
        <v>16911</v>
      </c>
      <c r="Y46" s="7">
        <f t="shared" si="29"/>
        <v>835</v>
      </c>
      <c r="Z46" s="7">
        <f t="shared" si="30"/>
        <v>1115</v>
      </c>
      <c r="AA46" s="7">
        <f t="shared" si="31"/>
        <v>0</v>
      </c>
      <c r="AB46" s="7">
        <f t="shared" si="32"/>
        <v>884</v>
      </c>
      <c r="AC46" s="7">
        <f t="shared" si="33"/>
        <v>513</v>
      </c>
      <c r="AD46" s="7">
        <f t="shared" si="34"/>
        <v>65</v>
      </c>
      <c r="AE46" s="7">
        <f t="shared" si="35"/>
        <v>0</v>
      </c>
      <c r="AF46" s="7">
        <f t="shared" si="36"/>
        <v>71</v>
      </c>
    </row>
    <row r="47" spans="1:32" ht="12.75">
      <c r="A47" s="11">
        <f t="shared" si="22"/>
        <v>40</v>
      </c>
      <c r="B47" s="20" t="s">
        <v>84</v>
      </c>
      <c r="C47" s="21" t="s">
        <v>85</v>
      </c>
      <c r="D47" s="13">
        <f t="shared" si="20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15">
        <v>5281.5</v>
      </c>
      <c r="L47" s="15">
        <v>5281.5</v>
      </c>
      <c r="M47" s="15">
        <v>5281.5</v>
      </c>
      <c r="N47" s="7"/>
      <c r="O47" s="7"/>
      <c r="P47" s="15"/>
      <c r="Q47" s="7">
        <f t="shared" si="23"/>
        <v>0.019</v>
      </c>
      <c r="R47" s="7">
        <v>4235</v>
      </c>
      <c r="S47" s="7">
        <f t="shared" si="21"/>
        <v>19</v>
      </c>
      <c r="T47" s="47">
        <f t="shared" si="24"/>
        <v>79457</v>
      </c>
      <c r="U47" s="4">
        <f t="shared" si="25"/>
        <v>79457</v>
      </c>
      <c r="V47" s="7">
        <f t="shared" si="26"/>
        <v>49152</v>
      </c>
      <c r="W47" s="7">
        <f t="shared" si="27"/>
        <v>9911</v>
      </c>
      <c r="X47" s="7">
        <f t="shared" si="28"/>
        <v>16911</v>
      </c>
      <c r="Y47" s="7">
        <f t="shared" si="29"/>
        <v>835</v>
      </c>
      <c r="Z47" s="7">
        <f t="shared" si="30"/>
        <v>1115</v>
      </c>
      <c r="AA47" s="7">
        <f t="shared" si="31"/>
        <v>0</v>
      </c>
      <c r="AB47" s="7">
        <f t="shared" si="32"/>
        <v>884</v>
      </c>
      <c r="AC47" s="7">
        <f t="shared" si="33"/>
        <v>513</v>
      </c>
      <c r="AD47" s="7">
        <f t="shared" si="34"/>
        <v>65</v>
      </c>
      <c r="AE47" s="7">
        <f t="shared" si="35"/>
        <v>0</v>
      </c>
      <c r="AF47" s="7">
        <f t="shared" si="36"/>
        <v>71</v>
      </c>
    </row>
    <row r="48" spans="1:32" ht="12.75">
      <c r="A48" s="11">
        <f t="shared" si="22"/>
        <v>41</v>
      </c>
      <c r="B48" s="20" t="s">
        <v>86</v>
      </c>
      <c r="C48" s="21" t="s">
        <v>87</v>
      </c>
      <c r="D48" s="13">
        <f t="shared" si="20"/>
        <v>29506.55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15">
        <v>29506.66</v>
      </c>
      <c r="L48" s="15">
        <v>29506.66</v>
      </c>
      <c r="M48" s="15">
        <v>29506.66</v>
      </c>
      <c r="N48" s="7"/>
      <c r="O48" s="7"/>
      <c r="P48" s="15"/>
      <c r="Q48" s="7">
        <f>ROUND((D48/$D$59),3)</f>
        <v>0.108</v>
      </c>
      <c r="R48" s="7">
        <v>21265</v>
      </c>
      <c r="S48" s="7">
        <f t="shared" si="21"/>
        <v>21</v>
      </c>
      <c r="T48" s="47">
        <f t="shared" si="24"/>
        <v>451651</v>
      </c>
      <c r="U48" s="4">
        <f t="shared" si="25"/>
        <v>451652</v>
      </c>
      <c r="V48" s="7">
        <f t="shared" si="26"/>
        <v>279391</v>
      </c>
      <c r="W48" s="7">
        <f t="shared" si="27"/>
        <v>56335</v>
      </c>
      <c r="X48" s="7">
        <f t="shared" si="28"/>
        <v>96129</v>
      </c>
      <c r="Y48" s="7">
        <f t="shared" si="29"/>
        <v>4746</v>
      </c>
      <c r="Z48" s="7">
        <f t="shared" si="30"/>
        <v>6339</v>
      </c>
      <c r="AA48" s="7">
        <f t="shared" si="31"/>
        <v>0</v>
      </c>
      <c r="AB48" s="7">
        <f t="shared" si="32"/>
        <v>5026</v>
      </c>
      <c r="AC48" s="7">
        <f t="shared" si="33"/>
        <v>2914</v>
      </c>
      <c r="AD48" s="7">
        <f t="shared" si="34"/>
        <v>370</v>
      </c>
      <c r="AE48" s="7">
        <f t="shared" si="35"/>
        <v>0</v>
      </c>
      <c r="AF48" s="7">
        <f t="shared" si="36"/>
        <v>402</v>
      </c>
    </row>
    <row r="49" spans="1:32" ht="12.75">
      <c r="A49" s="11">
        <f t="shared" si="22"/>
        <v>42</v>
      </c>
      <c r="B49" s="20" t="s">
        <v>88</v>
      </c>
      <c r="C49" s="21" t="s">
        <v>89</v>
      </c>
      <c r="D49" s="13">
        <f t="shared" si="20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15">
        <v>17703.4</v>
      </c>
      <c r="L49" s="15">
        <v>17703.4</v>
      </c>
      <c r="M49" s="15">
        <v>17703.4</v>
      </c>
      <c r="N49" s="7"/>
      <c r="O49" s="7"/>
      <c r="P49" s="15"/>
      <c r="Q49" s="7">
        <f t="shared" si="23"/>
        <v>0.065</v>
      </c>
      <c r="R49" s="7">
        <v>21917</v>
      </c>
      <c r="S49" s="7">
        <f t="shared" si="21"/>
        <v>12</v>
      </c>
      <c r="T49" s="47">
        <f t="shared" si="24"/>
        <v>271827</v>
      </c>
      <c r="U49" s="4">
        <f t="shared" si="25"/>
        <v>271820</v>
      </c>
      <c r="V49" s="63">
        <f>ROUND(($V$29/$U$29*T49),0)-7</f>
        <v>168145</v>
      </c>
      <c r="W49" s="7">
        <f t="shared" si="27"/>
        <v>33905</v>
      </c>
      <c r="X49" s="7">
        <f t="shared" si="28"/>
        <v>57855</v>
      </c>
      <c r="Y49" s="7">
        <f t="shared" si="29"/>
        <v>2856</v>
      </c>
      <c r="Z49" s="7">
        <f t="shared" si="30"/>
        <v>3815</v>
      </c>
      <c r="AA49" s="7">
        <f t="shared" si="31"/>
        <v>0</v>
      </c>
      <c r="AB49" s="7">
        <f t="shared" si="32"/>
        <v>3025</v>
      </c>
      <c r="AC49" s="7">
        <f t="shared" si="33"/>
        <v>1754</v>
      </c>
      <c r="AD49" s="7">
        <f t="shared" si="34"/>
        <v>223</v>
      </c>
      <c r="AE49" s="7">
        <f t="shared" si="35"/>
        <v>0</v>
      </c>
      <c r="AF49" s="7">
        <f t="shared" si="36"/>
        <v>242</v>
      </c>
    </row>
    <row r="50" spans="1:32" ht="12.75">
      <c r="A50" s="11">
        <f t="shared" si="22"/>
        <v>43</v>
      </c>
      <c r="B50" s="20" t="s">
        <v>90</v>
      </c>
      <c r="C50" s="21" t="s">
        <v>91</v>
      </c>
      <c r="D50" s="13">
        <f t="shared" si="20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15">
        <v>14217.7</v>
      </c>
      <c r="L50" s="15">
        <v>14217.7</v>
      </c>
      <c r="M50" s="15">
        <v>14217.7</v>
      </c>
      <c r="N50" s="7"/>
      <c r="O50" s="7"/>
      <c r="P50" s="15"/>
      <c r="Q50" s="7">
        <f t="shared" si="23"/>
        <v>0.052</v>
      </c>
      <c r="R50" s="7">
        <v>22535</v>
      </c>
      <c r="S50" s="7">
        <f t="shared" si="21"/>
        <v>10</v>
      </c>
      <c r="T50" s="47">
        <f t="shared" si="24"/>
        <v>217462</v>
      </c>
      <c r="U50" s="4">
        <f t="shared" si="25"/>
        <v>217461</v>
      </c>
      <c r="V50" s="7">
        <f t="shared" si="26"/>
        <v>134522</v>
      </c>
      <c r="W50" s="7">
        <f t="shared" si="27"/>
        <v>27124</v>
      </c>
      <c r="X50" s="7">
        <f t="shared" si="28"/>
        <v>46284</v>
      </c>
      <c r="Y50" s="7">
        <f t="shared" si="29"/>
        <v>2285</v>
      </c>
      <c r="Z50" s="7">
        <f t="shared" si="30"/>
        <v>3052</v>
      </c>
      <c r="AA50" s="7">
        <f t="shared" si="31"/>
        <v>0</v>
      </c>
      <c r="AB50" s="7">
        <f t="shared" si="32"/>
        <v>2420</v>
      </c>
      <c r="AC50" s="7">
        <f t="shared" si="33"/>
        <v>1403</v>
      </c>
      <c r="AD50" s="7">
        <f t="shared" si="34"/>
        <v>178</v>
      </c>
      <c r="AE50" s="7">
        <f t="shared" si="35"/>
        <v>0</v>
      </c>
      <c r="AF50" s="7">
        <f t="shared" si="36"/>
        <v>193</v>
      </c>
    </row>
    <row r="51" spans="1:32" ht="12.75">
      <c r="A51" s="11">
        <f t="shared" si="22"/>
        <v>44</v>
      </c>
      <c r="B51" s="20" t="s">
        <v>92</v>
      </c>
      <c r="C51" s="21" t="s">
        <v>93</v>
      </c>
      <c r="D51" s="13">
        <f t="shared" si="20"/>
        <v>10578.79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15">
        <v>10578.35</v>
      </c>
      <c r="L51" s="15">
        <v>10578.35</v>
      </c>
      <c r="M51" s="15">
        <v>10578.35</v>
      </c>
      <c r="N51" s="7"/>
      <c r="O51" s="7"/>
      <c r="P51" s="15"/>
      <c r="Q51" s="7">
        <f t="shared" si="23"/>
        <v>0.039</v>
      </c>
      <c r="R51" s="7">
        <v>7275</v>
      </c>
      <c r="S51" s="7">
        <f t="shared" si="21"/>
        <v>22</v>
      </c>
      <c r="T51" s="47">
        <f t="shared" si="24"/>
        <v>163096</v>
      </c>
      <c r="U51" s="4">
        <f t="shared" si="25"/>
        <v>163096</v>
      </c>
      <c r="V51" s="7">
        <f t="shared" si="26"/>
        <v>100891</v>
      </c>
      <c r="W51" s="7">
        <f t="shared" si="27"/>
        <v>20343</v>
      </c>
      <c r="X51" s="7">
        <f t="shared" si="28"/>
        <v>34713</v>
      </c>
      <c r="Y51" s="7">
        <f t="shared" si="29"/>
        <v>1714</v>
      </c>
      <c r="Z51" s="7">
        <f t="shared" si="30"/>
        <v>2289</v>
      </c>
      <c r="AA51" s="7">
        <f t="shared" si="31"/>
        <v>0</v>
      </c>
      <c r="AB51" s="7">
        <f t="shared" si="32"/>
        <v>1815</v>
      </c>
      <c r="AC51" s="7">
        <f t="shared" si="33"/>
        <v>1052</v>
      </c>
      <c r="AD51" s="7">
        <f t="shared" si="34"/>
        <v>134</v>
      </c>
      <c r="AE51" s="7">
        <f t="shared" si="35"/>
        <v>0</v>
      </c>
      <c r="AF51" s="7">
        <f t="shared" si="36"/>
        <v>145</v>
      </c>
    </row>
    <row r="52" spans="1:32" ht="12.75">
      <c r="A52" s="11">
        <f t="shared" si="22"/>
        <v>45</v>
      </c>
      <c r="B52" s="20" t="s">
        <v>94</v>
      </c>
      <c r="C52" s="21" t="s">
        <v>95</v>
      </c>
      <c r="D52" s="13">
        <f t="shared" si="20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15">
        <v>5307.02</v>
      </c>
      <c r="L52" s="15">
        <v>5307.02</v>
      </c>
      <c r="M52" s="15">
        <v>5307.02</v>
      </c>
      <c r="N52" s="7"/>
      <c r="O52" s="7"/>
      <c r="P52" s="15"/>
      <c r="Q52" s="7">
        <f t="shared" si="23"/>
        <v>0.02</v>
      </c>
      <c r="R52" s="7">
        <v>8159</v>
      </c>
      <c r="S52" s="7">
        <f t="shared" si="21"/>
        <v>10</v>
      </c>
      <c r="T52" s="47">
        <f t="shared" si="24"/>
        <v>83639</v>
      </c>
      <c r="U52" s="4">
        <f t="shared" si="25"/>
        <v>83640</v>
      </c>
      <c r="V52" s="7">
        <f t="shared" si="26"/>
        <v>51739</v>
      </c>
      <c r="W52" s="7">
        <f t="shared" si="27"/>
        <v>10432</v>
      </c>
      <c r="X52" s="7">
        <f t="shared" si="28"/>
        <v>17802</v>
      </c>
      <c r="Y52" s="7">
        <f t="shared" si="29"/>
        <v>879</v>
      </c>
      <c r="Z52" s="7">
        <f t="shared" si="30"/>
        <v>1174</v>
      </c>
      <c r="AA52" s="7">
        <f t="shared" si="31"/>
        <v>0</v>
      </c>
      <c r="AB52" s="7">
        <f t="shared" si="32"/>
        <v>931</v>
      </c>
      <c r="AC52" s="7">
        <f t="shared" si="33"/>
        <v>540</v>
      </c>
      <c r="AD52" s="7">
        <f t="shared" si="34"/>
        <v>69</v>
      </c>
      <c r="AE52" s="7">
        <f t="shared" si="35"/>
        <v>0</v>
      </c>
      <c r="AF52" s="7">
        <f t="shared" si="36"/>
        <v>74</v>
      </c>
    </row>
    <row r="53" spans="1:32" ht="12.75">
      <c r="A53" s="11">
        <f t="shared" si="22"/>
        <v>46</v>
      </c>
      <c r="B53" s="20" t="s">
        <v>96</v>
      </c>
      <c r="C53" s="21" t="s">
        <v>97</v>
      </c>
      <c r="D53" s="13">
        <f t="shared" si="20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15">
        <v>5291.2</v>
      </c>
      <c r="L53" s="15">
        <v>5291.2</v>
      </c>
      <c r="M53" s="15">
        <v>5291.2</v>
      </c>
      <c r="N53" s="7"/>
      <c r="O53" s="7"/>
      <c r="P53" s="15"/>
      <c r="Q53" s="7">
        <f t="shared" si="23"/>
        <v>0.019</v>
      </c>
      <c r="R53" s="7">
        <v>7006</v>
      </c>
      <c r="S53" s="7">
        <f t="shared" si="21"/>
        <v>11</v>
      </c>
      <c r="T53" s="47">
        <f t="shared" si="24"/>
        <v>79457</v>
      </c>
      <c r="U53" s="4">
        <f t="shared" si="25"/>
        <v>79457</v>
      </c>
      <c r="V53" s="7">
        <f t="shared" si="26"/>
        <v>49152</v>
      </c>
      <c r="W53" s="7">
        <f t="shared" si="27"/>
        <v>9911</v>
      </c>
      <c r="X53" s="7">
        <f t="shared" si="28"/>
        <v>16911</v>
      </c>
      <c r="Y53" s="7">
        <f t="shared" si="29"/>
        <v>835</v>
      </c>
      <c r="Z53" s="7">
        <f t="shared" si="30"/>
        <v>1115</v>
      </c>
      <c r="AA53" s="7">
        <f t="shared" si="31"/>
        <v>0</v>
      </c>
      <c r="AB53" s="7">
        <f t="shared" si="32"/>
        <v>884</v>
      </c>
      <c r="AC53" s="7">
        <f t="shared" si="33"/>
        <v>513</v>
      </c>
      <c r="AD53" s="7">
        <f t="shared" si="34"/>
        <v>65</v>
      </c>
      <c r="AE53" s="7">
        <f t="shared" si="35"/>
        <v>0</v>
      </c>
      <c r="AF53" s="7">
        <f t="shared" si="36"/>
        <v>71</v>
      </c>
    </row>
    <row r="54" spans="1:32" ht="12.75">
      <c r="A54" s="11">
        <f t="shared" si="22"/>
        <v>47</v>
      </c>
      <c r="B54" s="20" t="s">
        <v>98</v>
      </c>
      <c r="C54" s="21" t="s">
        <v>99</v>
      </c>
      <c r="D54" s="13">
        <f t="shared" si="20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15">
        <v>5292.23</v>
      </c>
      <c r="L54" s="15">
        <v>5292.23</v>
      </c>
      <c r="M54" s="15">
        <v>5292.23</v>
      </c>
      <c r="N54" s="7"/>
      <c r="O54" s="7"/>
      <c r="P54" s="15"/>
      <c r="Q54" s="7">
        <f t="shared" si="23"/>
        <v>0.019</v>
      </c>
      <c r="R54" s="7">
        <v>6563</v>
      </c>
      <c r="S54" s="7">
        <f t="shared" si="21"/>
        <v>12</v>
      </c>
      <c r="T54" s="47">
        <f t="shared" si="24"/>
        <v>79457</v>
      </c>
      <c r="U54" s="4">
        <f t="shared" si="25"/>
        <v>79457</v>
      </c>
      <c r="V54" s="7">
        <f t="shared" si="26"/>
        <v>49152</v>
      </c>
      <c r="W54" s="7">
        <f t="shared" si="27"/>
        <v>9911</v>
      </c>
      <c r="X54" s="7">
        <f t="shared" si="28"/>
        <v>16911</v>
      </c>
      <c r="Y54" s="7">
        <f t="shared" si="29"/>
        <v>835</v>
      </c>
      <c r="Z54" s="7">
        <f t="shared" si="30"/>
        <v>1115</v>
      </c>
      <c r="AA54" s="7">
        <f t="shared" si="31"/>
        <v>0</v>
      </c>
      <c r="AB54" s="7">
        <f t="shared" si="32"/>
        <v>884</v>
      </c>
      <c r="AC54" s="7">
        <f t="shared" si="33"/>
        <v>513</v>
      </c>
      <c r="AD54" s="7">
        <f t="shared" si="34"/>
        <v>65</v>
      </c>
      <c r="AE54" s="7">
        <f t="shared" si="35"/>
        <v>0</v>
      </c>
      <c r="AF54" s="7">
        <f t="shared" si="36"/>
        <v>71</v>
      </c>
    </row>
    <row r="55" spans="1:32" ht="12.75">
      <c r="A55" s="11">
        <f t="shared" si="22"/>
        <v>48</v>
      </c>
      <c r="B55" s="20" t="s">
        <v>100</v>
      </c>
      <c r="C55" s="21" t="s">
        <v>101</v>
      </c>
      <c r="D55" s="13">
        <f t="shared" si="20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15">
        <v>6981.66</v>
      </c>
      <c r="L55" s="15">
        <v>6981.66</v>
      </c>
      <c r="M55" s="15">
        <v>6981.66</v>
      </c>
      <c r="N55" s="7"/>
      <c r="O55" s="7"/>
      <c r="P55" s="15"/>
      <c r="Q55" s="7">
        <f t="shared" si="23"/>
        <v>0.026</v>
      </c>
      <c r="R55" s="7">
        <v>4186</v>
      </c>
      <c r="S55" s="7">
        <f t="shared" si="21"/>
        <v>26</v>
      </c>
      <c r="T55" s="47">
        <f t="shared" si="24"/>
        <v>108731</v>
      </c>
      <c r="U55" s="4">
        <f t="shared" si="25"/>
        <v>108732</v>
      </c>
      <c r="V55" s="7">
        <f t="shared" si="26"/>
        <v>67261</v>
      </c>
      <c r="W55" s="7">
        <f t="shared" si="27"/>
        <v>13562</v>
      </c>
      <c r="X55" s="7">
        <f t="shared" si="28"/>
        <v>23142</v>
      </c>
      <c r="Y55" s="7">
        <f t="shared" si="29"/>
        <v>1143</v>
      </c>
      <c r="Z55" s="7">
        <f t="shared" si="30"/>
        <v>1526</v>
      </c>
      <c r="AA55" s="7">
        <f t="shared" si="31"/>
        <v>0</v>
      </c>
      <c r="AB55" s="7">
        <f t="shared" si="32"/>
        <v>1210</v>
      </c>
      <c r="AC55" s="7">
        <f t="shared" si="33"/>
        <v>702</v>
      </c>
      <c r="AD55" s="7">
        <f t="shared" si="34"/>
        <v>89</v>
      </c>
      <c r="AE55" s="7">
        <f t="shared" si="35"/>
        <v>0</v>
      </c>
      <c r="AF55" s="7">
        <f t="shared" si="36"/>
        <v>97</v>
      </c>
    </row>
    <row r="56" spans="1:32" ht="12.75">
      <c r="A56" s="11">
        <f t="shared" si="22"/>
        <v>49</v>
      </c>
      <c r="B56" s="20" t="s">
        <v>102</v>
      </c>
      <c r="C56" s="21" t="s">
        <v>103</v>
      </c>
      <c r="D56" s="13">
        <f t="shared" si="20"/>
        <v>5309.21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15">
        <v>5310.6</v>
      </c>
      <c r="L56" s="15">
        <v>5310.6</v>
      </c>
      <c r="M56" s="15">
        <v>5310.6</v>
      </c>
      <c r="N56" s="7"/>
      <c r="O56" s="7"/>
      <c r="P56" s="15"/>
      <c r="Q56" s="7">
        <f t="shared" si="23"/>
        <v>0.02</v>
      </c>
      <c r="R56" s="7">
        <v>4219</v>
      </c>
      <c r="S56" s="7">
        <f t="shared" si="21"/>
        <v>20</v>
      </c>
      <c r="T56" s="47">
        <f t="shared" si="24"/>
        <v>83639</v>
      </c>
      <c r="U56" s="4">
        <f t="shared" si="25"/>
        <v>83640</v>
      </c>
      <c r="V56" s="7">
        <f t="shared" si="26"/>
        <v>51739</v>
      </c>
      <c r="W56" s="7">
        <f t="shared" si="27"/>
        <v>10432</v>
      </c>
      <c r="X56" s="7">
        <f t="shared" si="28"/>
        <v>17802</v>
      </c>
      <c r="Y56" s="7">
        <f t="shared" si="29"/>
        <v>879</v>
      </c>
      <c r="Z56" s="7">
        <f t="shared" si="30"/>
        <v>1174</v>
      </c>
      <c r="AA56" s="7">
        <f t="shared" si="31"/>
        <v>0</v>
      </c>
      <c r="AB56" s="7">
        <f t="shared" si="32"/>
        <v>931</v>
      </c>
      <c r="AC56" s="7">
        <f t="shared" si="33"/>
        <v>540</v>
      </c>
      <c r="AD56" s="7">
        <f t="shared" si="34"/>
        <v>69</v>
      </c>
      <c r="AE56" s="7">
        <f t="shared" si="35"/>
        <v>0</v>
      </c>
      <c r="AF56" s="7">
        <f t="shared" si="36"/>
        <v>74</v>
      </c>
    </row>
    <row r="57" spans="1:32" ht="12.75">
      <c r="A57" s="11">
        <f t="shared" si="22"/>
        <v>50</v>
      </c>
      <c r="B57" s="20" t="s">
        <v>104</v>
      </c>
      <c r="C57" s="21" t="s">
        <v>105</v>
      </c>
      <c r="D57" s="13">
        <f t="shared" si="20"/>
        <v>5320.36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15">
        <v>5319.97</v>
      </c>
      <c r="L57" s="15">
        <v>5319.97</v>
      </c>
      <c r="M57" s="15">
        <v>5319.97</v>
      </c>
      <c r="N57" s="7"/>
      <c r="O57" s="7"/>
      <c r="P57" s="15"/>
      <c r="Q57" s="7">
        <f t="shared" si="23"/>
        <v>0.02</v>
      </c>
      <c r="R57" s="7">
        <v>4123</v>
      </c>
      <c r="S57" s="7">
        <f t="shared" si="21"/>
        <v>20</v>
      </c>
      <c r="T57" s="47">
        <f t="shared" si="24"/>
        <v>83639</v>
      </c>
      <c r="U57" s="4">
        <f t="shared" si="25"/>
        <v>83640</v>
      </c>
      <c r="V57" s="7">
        <f t="shared" si="26"/>
        <v>51739</v>
      </c>
      <c r="W57" s="7">
        <f t="shared" si="27"/>
        <v>10432</v>
      </c>
      <c r="X57" s="7">
        <f t="shared" si="28"/>
        <v>17802</v>
      </c>
      <c r="Y57" s="7">
        <f t="shared" si="29"/>
        <v>879</v>
      </c>
      <c r="Z57" s="7">
        <f t="shared" si="30"/>
        <v>1174</v>
      </c>
      <c r="AA57" s="7">
        <f t="shared" si="31"/>
        <v>0</v>
      </c>
      <c r="AB57" s="7">
        <f t="shared" si="32"/>
        <v>931</v>
      </c>
      <c r="AC57" s="7">
        <f t="shared" si="33"/>
        <v>540</v>
      </c>
      <c r="AD57" s="7">
        <f t="shared" si="34"/>
        <v>69</v>
      </c>
      <c r="AE57" s="7">
        <f t="shared" si="35"/>
        <v>0</v>
      </c>
      <c r="AF57" s="7">
        <f t="shared" si="36"/>
        <v>74</v>
      </c>
    </row>
    <row r="58" spans="1:32" ht="12.75">
      <c r="A58" s="11">
        <f t="shared" si="22"/>
        <v>51</v>
      </c>
      <c r="B58" s="20" t="s">
        <v>106</v>
      </c>
      <c r="C58" s="21" t="s">
        <v>107</v>
      </c>
      <c r="D58" s="13">
        <f t="shared" si="20"/>
        <v>5253.8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15">
        <v>5261</v>
      </c>
      <c r="L58" s="15">
        <v>5261</v>
      </c>
      <c r="M58" s="15">
        <v>5260</v>
      </c>
      <c r="N58" s="7"/>
      <c r="O58" s="15"/>
      <c r="P58" s="15"/>
      <c r="Q58" s="7">
        <f t="shared" si="23"/>
        <v>0.019</v>
      </c>
      <c r="R58" s="7">
        <v>7165</v>
      </c>
      <c r="S58" s="7">
        <f t="shared" si="21"/>
        <v>11</v>
      </c>
      <c r="T58" s="47">
        <f t="shared" si="24"/>
        <v>79457</v>
      </c>
      <c r="U58" s="4">
        <f t="shared" si="25"/>
        <v>79457</v>
      </c>
      <c r="V58" s="7">
        <f t="shared" si="26"/>
        <v>49152</v>
      </c>
      <c r="W58" s="7">
        <f t="shared" si="27"/>
        <v>9911</v>
      </c>
      <c r="X58" s="7">
        <f t="shared" si="28"/>
        <v>16911</v>
      </c>
      <c r="Y58" s="7">
        <f t="shared" si="29"/>
        <v>835</v>
      </c>
      <c r="Z58" s="7">
        <f t="shared" si="30"/>
        <v>1115</v>
      </c>
      <c r="AA58" s="7">
        <f t="shared" si="31"/>
        <v>0</v>
      </c>
      <c r="AB58" s="7">
        <f t="shared" si="32"/>
        <v>884</v>
      </c>
      <c r="AC58" s="7">
        <f t="shared" si="33"/>
        <v>513</v>
      </c>
      <c r="AD58" s="7">
        <f t="shared" si="34"/>
        <v>65</v>
      </c>
      <c r="AE58" s="7">
        <f t="shared" si="35"/>
        <v>0</v>
      </c>
      <c r="AF58" s="7">
        <f t="shared" si="36"/>
        <v>71</v>
      </c>
    </row>
    <row r="59" spans="1:32" s="17" customFormat="1" ht="23.25" customHeight="1">
      <c r="A59" s="22"/>
      <c r="B59" s="202" t="s">
        <v>338</v>
      </c>
      <c r="C59" s="202"/>
      <c r="D59" s="16">
        <f>SUM(D30:D58)</f>
        <v>272005.47000000003</v>
      </c>
      <c r="E59" s="16">
        <f aca="true" t="shared" si="37" ref="E59:R59">SUM(E30:E58)</f>
        <v>272013.16</v>
      </c>
      <c r="F59" s="16">
        <f t="shared" si="37"/>
        <v>271949.36</v>
      </c>
      <c r="G59" s="16">
        <f t="shared" si="37"/>
        <v>272016.37</v>
      </c>
      <c r="H59" s="16">
        <f t="shared" si="37"/>
        <v>272015.77</v>
      </c>
      <c r="I59" s="16">
        <f t="shared" si="37"/>
        <v>272014.77</v>
      </c>
      <c r="J59" s="16">
        <f t="shared" si="37"/>
        <v>272016.77</v>
      </c>
      <c r="K59" s="16">
        <f t="shared" si="37"/>
        <v>272016.97000000003</v>
      </c>
      <c r="L59" s="16">
        <f t="shared" si="37"/>
        <v>272016.97000000003</v>
      </c>
      <c r="M59" s="16">
        <f t="shared" si="37"/>
        <v>271989.17000000004</v>
      </c>
      <c r="N59" s="16">
        <f t="shared" si="37"/>
        <v>0</v>
      </c>
      <c r="O59" s="16">
        <f t="shared" si="37"/>
        <v>0</v>
      </c>
      <c r="P59" s="16">
        <f t="shared" si="37"/>
        <v>0</v>
      </c>
      <c r="Q59" s="194">
        <f t="shared" si="37"/>
        <v>1.0000000000000004</v>
      </c>
      <c r="R59" s="57">
        <f t="shared" si="37"/>
        <v>273178</v>
      </c>
      <c r="S59" s="16"/>
      <c r="T59" s="160">
        <v>4181955</v>
      </c>
      <c r="U59" s="62">
        <f>SUM(U30:U58)</f>
        <v>4181955</v>
      </c>
      <c r="V59" s="62">
        <f>SUM(V30:V58)</f>
        <v>2586949</v>
      </c>
      <c r="W59" s="57">
        <f>SUM(W30:W58)</f>
        <v>521619</v>
      </c>
      <c r="X59" s="57">
        <f aca="true" t="shared" si="38" ref="X59:AF59">SUM(X30:X58)</f>
        <v>890078</v>
      </c>
      <c r="Y59" s="57">
        <f t="shared" si="38"/>
        <v>43945</v>
      </c>
      <c r="Z59" s="57">
        <f t="shared" si="38"/>
        <v>58692</v>
      </c>
      <c r="AA59" s="57">
        <f t="shared" si="38"/>
        <v>0</v>
      </c>
      <c r="AB59" s="57">
        <f t="shared" si="38"/>
        <v>46537</v>
      </c>
      <c r="AC59" s="57">
        <f t="shared" si="38"/>
        <v>26984</v>
      </c>
      <c r="AD59" s="57">
        <f t="shared" si="38"/>
        <v>3430</v>
      </c>
      <c r="AE59" s="57">
        <f t="shared" si="38"/>
        <v>0</v>
      </c>
      <c r="AF59" s="57">
        <f t="shared" si="38"/>
        <v>3721</v>
      </c>
    </row>
    <row r="60" spans="1:32" s="17" customFormat="1" ht="36">
      <c r="A60" s="23"/>
      <c r="B60" s="209" t="s">
        <v>204</v>
      </c>
      <c r="C60" s="2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88"/>
      <c r="U60" s="66">
        <f>SUM(V60:AF60)</f>
        <v>3466630</v>
      </c>
      <c r="V60" s="67">
        <v>1957269</v>
      </c>
      <c r="W60" s="67">
        <v>395368</v>
      </c>
      <c r="X60" s="67">
        <v>756319</v>
      </c>
      <c r="Y60" s="67">
        <v>27835</v>
      </c>
      <c r="Z60" s="67">
        <v>18602</v>
      </c>
      <c r="AA60" s="67">
        <v>0</v>
      </c>
      <c r="AB60" s="67">
        <v>265669</v>
      </c>
      <c r="AC60" s="67">
        <v>23961</v>
      </c>
      <c r="AD60" s="67">
        <v>1509</v>
      </c>
      <c r="AE60" s="67">
        <v>0</v>
      </c>
      <c r="AF60" s="162">
        <f>T76-SUM(V60:AE60)</f>
        <v>20098</v>
      </c>
    </row>
    <row r="61" spans="1:32" ht="20.25" customHeight="1">
      <c r="A61" s="11">
        <v>52</v>
      </c>
      <c r="B61" s="26" t="s">
        <v>108</v>
      </c>
      <c r="C61" s="27" t="s">
        <v>109</v>
      </c>
      <c r="D61" s="13">
        <f aca="true" t="shared" si="39" ref="D61:D75">ROUND(((E61+F61+G61+H61+I61+J61+K61+L61+M61+N61+O61+P61)/9),2)</f>
        <v>20667.98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15">
        <v>20673.8</v>
      </c>
      <c r="L61" s="15">
        <v>20673.8</v>
      </c>
      <c r="M61" s="15">
        <v>20673.8</v>
      </c>
      <c r="N61" s="7"/>
      <c r="O61" s="7"/>
      <c r="P61" s="15"/>
      <c r="Q61" s="51">
        <f>ROUND((D61/$D$76),3)</f>
        <v>0.098</v>
      </c>
      <c r="R61" s="7">
        <v>19822</v>
      </c>
      <c r="S61" s="7">
        <f aca="true" t="shared" si="40" ref="S61:S75">ROUND((U61/R61),0)</f>
        <v>17</v>
      </c>
      <c r="T61" s="52">
        <f>ROUND((Q61*$T$76),0)</f>
        <v>339730</v>
      </c>
      <c r="U61" s="4">
        <f aca="true" t="shared" si="41" ref="U61:U75">SUM(V61:AF61)</f>
        <v>339731</v>
      </c>
      <c r="V61" s="7">
        <f>ROUND(($V$60/$U$60*T61),0)</f>
        <v>191813</v>
      </c>
      <c r="W61" s="7">
        <f>ROUND(($W$60/$U$60*T61),0)</f>
        <v>38746</v>
      </c>
      <c r="X61" s="7">
        <f>ROUND(($X$60/$U$60*T61),0)</f>
        <v>74119</v>
      </c>
      <c r="Y61" s="7">
        <f>ROUND(($Y$60/$U$60*T61),0)</f>
        <v>2728</v>
      </c>
      <c r="Z61" s="7">
        <f>ROUND(($Z$60/$U$60*T61),0)</f>
        <v>1823</v>
      </c>
      <c r="AA61" s="7">
        <f>ROUND(($AA$60/$U$60*T61),0)</f>
        <v>0</v>
      </c>
      <c r="AB61" s="7">
        <f>ROUND(($AB$60/$U$60*T61),0)</f>
        <v>26036</v>
      </c>
      <c r="AC61" s="7">
        <f>ROUND(($AC$60/$U$60*T61),0)</f>
        <v>2348</v>
      </c>
      <c r="AD61" s="7">
        <f>ROUND(($AD$60/$U$60*T61),0)</f>
        <v>148</v>
      </c>
      <c r="AE61" s="7">
        <f>ROUND(($AE$60/$U$60*T61),0)</f>
        <v>0</v>
      </c>
      <c r="AF61" s="7">
        <f>ROUND(($AF$60/$U$60*T61),0)</f>
        <v>1970</v>
      </c>
    </row>
    <row r="62" spans="1:32" ht="12.75">
      <c r="A62" s="11">
        <f>A61+1</f>
        <v>53</v>
      </c>
      <c r="B62" s="20" t="s">
        <v>110</v>
      </c>
      <c r="C62" s="21" t="s">
        <v>111</v>
      </c>
      <c r="D62" s="13">
        <f t="shared" si="39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15">
        <v>5797.7</v>
      </c>
      <c r="L62" s="15">
        <v>5797.7</v>
      </c>
      <c r="M62" s="15">
        <v>5797.7</v>
      </c>
      <c r="N62" s="7"/>
      <c r="O62" s="7"/>
      <c r="P62" s="15"/>
      <c r="Q62" s="7">
        <f aca="true" t="shared" si="42" ref="Q62:Q74">ROUND((D62/$D$76),3)</f>
        <v>0.027</v>
      </c>
      <c r="R62" s="7">
        <v>3539</v>
      </c>
      <c r="S62" s="7">
        <f t="shared" si="40"/>
        <v>26</v>
      </c>
      <c r="T62" s="49">
        <f aca="true" t="shared" si="43" ref="T62:T75">ROUND((Q62*$T$76),0)</f>
        <v>93599</v>
      </c>
      <c r="U62" s="195">
        <f t="shared" si="41"/>
        <v>93600</v>
      </c>
      <c r="V62" s="7">
        <f aca="true" t="shared" si="44" ref="V62:V74">ROUND(($V$60/$U$60*T62),0)</f>
        <v>52846</v>
      </c>
      <c r="W62" s="7">
        <f aca="true" t="shared" si="45" ref="W62:W75">ROUND(($W$60/$U$60*T62),0)</f>
        <v>10675</v>
      </c>
      <c r="X62" s="7">
        <f aca="true" t="shared" si="46" ref="X62:X75">ROUND(($X$60/$U$60*T62),0)</f>
        <v>20421</v>
      </c>
      <c r="Y62" s="7">
        <f aca="true" t="shared" si="47" ref="Y62:Y75">ROUND(($Y$60/$U$60*T62),0)</f>
        <v>752</v>
      </c>
      <c r="Z62" s="7">
        <f aca="true" t="shared" si="48" ref="Z62:Z75">ROUND(($Z$60/$U$60*T62),0)</f>
        <v>502</v>
      </c>
      <c r="AA62" s="7">
        <f aca="true" t="shared" si="49" ref="AA62:AA75">ROUND(($AA$60/$U$60*T62),0)</f>
        <v>0</v>
      </c>
      <c r="AB62" s="7">
        <f aca="true" t="shared" si="50" ref="AB62:AB75">ROUND(($AB$60/$U$60*T62),0)</f>
        <v>7173</v>
      </c>
      <c r="AC62" s="7">
        <f aca="true" t="shared" si="51" ref="AC62:AC75">ROUND(($AC$60/$U$60*T62),0)</f>
        <v>647</v>
      </c>
      <c r="AD62" s="7">
        <f aca="true" t="shared" si="52" ref="AD62:AD75">ROUND(($AD$60/$U$60*T62),0)</f>
        <v>41</v>
      </c>
      <c r="AE62" s="7">
        <f aca="true" t="shared" si="53" ref="AE62:AE75">ROUND(($AE$60/$U$60*T62),0)</f>
        <v>0</v>
      </c>
      <c r="AF62" s="7">
        <f aca="true" t="shared" si="54" ref="AF62:AF75">ROUND(($AF$60/$U$60*T62),0)</f>
        <v>543</v>
      </c>
    </row>
    <row r="63" spans="1:32" ht="12.75">
      <c r="A63" s="11">
        <f>A62+1</f>
        <v>54</v>
      </c>
      <c r="B63" s="20" t="s">
        <v>112</v>
      </c>
      <c r="C63" s="21" t="s">
        <v>113</v>
      </c>
      <c r="D63" s="13">
        <f t="shared" si="39"/>
        <v>25983.58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15">
        <v>25982.6</v>
      </c>
      <c r="L63" s="15">
        <v>25982.6</v>
      </c>
      <c r="M63" s="15">
        <v>25982.7</v>
      </c>
      <c r="N63" s="7"/>
      <c r="O63" s="7"/>
      <c r="P63" s="15"/>
      <c r="Q63" s="7">
        <f t="shared" si="42"/>
        <v>0.123</v>
      </c>
      <c r="R63" s="7">
        <v>16585</v>
      </c>
      <c r="S63" s="7">
        <f t="shared" si="40"/>
        <v>26</v>
      </c>
      <c r="T63" s="49">
        <f t="shared" si="43"/>
        <v>426395</v>
      </c>
      <c r="U63" s="195">
        <f t="shared" si="41"/>
        <v>426395</v>
      </c>
      <c r="V63" s="7">
        <f t="shared" si="44"/>
        <v>240744</v>
      </c>
      <c r="W63" s="7">
        <f t="shared" si="45"/>
        <v>48630</v>
      </c>
      <c r="X63" s="7">
        <f t="shared" si="46"/>
        <v>93027</v>
      </c>
      <c r="Y63" s="7">
        <f t="shared" si="47"/>
        <v>3424</v>
      </c>
      <c r="Z63" s="7">
        <f t="shared" si="48"/>
        <v>2288</v>
      </c>
      <c r="AA63" s="7">
        <f t="shared" si="49"/>
        <v>0</v>
      </c>
      <c r="AB63" s="7">
        <f t="shared" si="50"/>
        <v>32677</v>
      </c>
      <c r="AC63" s="7">
        <f t="shared" si="51"/>
        <v>2947</v>
      </c>
      <c r="AD63" s="7">
        <f t="shared" si="52"/>
        <v>186</v>
      </c>
      <c r="AE63" s="7">
        <f t="shared" si="53"/>
        <v>0</v>
      </c>
      <c r="AF63" s="7">
        <f t="shared" si="54"/>
        <v>2472</v>
      </c>
    </row>
    <row r="64" spans="1:32" ht="24">
      <c r="A64" s="11">
        <v>55</v>
      </c>
      <c r="B64" s="20" t="s">
        <v>114</v>
      </c>
      <c r="C64" s="21" t="s">
        <v>115</v>
      </c>
      <c r="D64" s="13">
        <f t="shared" si="39"/>
        <v>833.52</v>
      </c>
      <c r="E64" s="15">
        <v>809.72</v>
      </c>
      <c r="F64" s="15">
        <v>809.72</v>
      </c>
      <c r="G64" s="15">
        <v>809.72</v>
      </c>
      <c r="H64" s="15">
        <v>845.42</v>
      </c>
      <c r="I64" s="15">
        <v>845.42</v>
      </c>
      <c r="J64" s="15">
        <v>845.42</v>
      </c>
      <c r="K64" s="15">
        <v>845.42</v>
      </c>
      <c r="L64" s="15">
        <v>845.42</v>
      </c>
      <c r="M64" s="15">
        <v>845.42</v>
      </c>
      <c r="N64" s="7"/>
      <c r="O64" s="7"/>
      <c r="P64" s="15"/>
      <c r="Q64" s="7">
        <f t="shared" si="42"/>
        <v>0.004</v>
      </c>
      <c r="R64" s="7">
        <v>1829</v>
      </c>
      <c r="S64" s="7">
        <f t="shared" si="40"/>
        <v>8</v>
      </c>
      <c r="T64" s="49">
        <f t="shared" si="43"/>
        <v>13867</v>
      </c>
      <c r="U64" s="195">
        <f t="shared" si="41"/>
        <v>13866</v>
      </c>
      <c r="V64" s="7">
        <f t="shared" si="44"/>
        <v>7829</v>
      </c>
      <c r="W64" s="7">
        <f t="shared" si="45"/>
        <v>1582</v>
      </c>
      <c r="X64" s="7">
        <f t="shared" si="46"/>
        <v>3025</v>
      </c>
      <c r="Y64" s="7">
        <f t="shared" si="47"/>
        <v>111</v>
      </c>
      <c r="Z64" s="7">
        <f t="shared" si="48"/>
        <v>74</v>
      </c>
      <c r="AA64" s="7">
        <f t="shared" si="49"/>
        <v>0</v>
      </c>
      <c r="AB64" s="7">
        <f t="shared" si="50"/>
        <v>1063</v>
      </c>
      <c r="AC64" s="7">
        <f t="shared" si="51"/>
        <v>96</v>
      </c>
      <c r="AD64" s="7">
        <f t="shared" si="52"/>
        <v>6</v>
      </c>
      <c r="AE64" s="7">
        <f t="shared" si="53"/>
        <v>0</v>
      </c>
      <c r="AF64" s="7">
        <f t="shared" si="54"/>
        <v>80</v>
      </c>
    </row>
    <row r="65" spans="1:32" ht="12.75">
      <c r="A65" s="11">
        <f aca="true" t="shared" si="55" ref="A65:A75">A64+1</f>
        <v>56</v>
      </c>
      <c r="B65" s="20" t="s">
        <v>116</v>
      </c>
      <c r="C65" s="21" t="s">
        <v>117</v>
      </c>
      <c r="D65" s="13">
        <f t="shared" si="39"/>
        <v>55221.72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15">
        <v>55222.61</v>
      </c>
      <c r="L65" s="15">
        <v>55222.41</v>
      </c>
      <c r="M65" s="15">
        <v>55222.41</v>
      </c>
      <c r="N65" s="7"/>
      <c r="O65" s="7"/>
      <c r="P65" s="15"/>
      <c r="Q65" s="76">
        <f>ROUND((D65/$D$76),3)+0.001</f>
        <v>0.262</v>
      </c>
      <c r="R65" s="7">
        <v>42158</v>
      </c>
      <c r="S65" s="7">
        <f t="shared" si="40"/>
        <v>22</v>
      </c>
      <c r="T65" s="49">
        <f t="shared" si="43"/>
        <v>908257</v>
      </c>
      <c r="U65" s="195">
        <f t="shared" si="41"/>
        <v>908257</v>
      </c>
      <c r="V65" s="7">
        <f t="shared" si="44"/>
        <v>512804</v>
      </c>
      <c r="W65" s="7">
        <f t="shared" si="45"/>
        <v>103586</v>
      </c>
      <c r="X65" s="7">
        <f t="shared" si="46"/>
        <v>198156</v>
      </c>
      <c r="Y65" s="7">
        <f t="shared" si="47"/>
        <v>7293</v>
      </c>
      <c r="Z65" s="7">
        <f t="shared" si="48"/>
        <v>4874</v>
      </c>
      <c r="AA65" s="7">
        <f t="shared" si="49"/>
        <v>0</v>
      </c>
      <c r="AB65" s="7">
        <f t="shared" si="50"/>
        <v>69605</v>
      </c>
      <c r="AC65" s="7">
        <f t="shared" si="51"/>
        <v>6278</v>
      </c>
      <c r="AD65" s="7">
        <f t="shared" si="52"/>
        <v>395</v>
      </c>
      <c r="AE65" s="7">
        <f t="shared" si="53"/>
        <v>0</v>
      </c>
      <c r="AF65" s="7">
        <f t="shared" si="54"/>
        <v>5266</v>
      </c>
    </row>
    <row r="66" spans="1:32" ht="12.75">
      <c r="A66" s="11">
        <f t="shared" si="55"/>
        <v>57</v>
      </c>
      <c r="B66" s="20" t="s">
        <v>118</v>
      </c>
      <c r="C66" s="21" t="s">
        <v>119</v>
      </c>
      <c r="D66" s="13">
        <f t="shared" si="39"/>
        <v>20366.99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15">
        <v>20367.72</v>
      </c>
      <c r="L66" s="15">
        <v>20367.72</v>
      </c>
      <c r="M66" s="15">
        <v>20367.72</v>
      </c>
      <c r="N66" s="7"/>
      <c r="O66" s="7"/>
      <c r="P66" s="15"/>
      <c r="Q66" s="7">
        <f t="shared" si="42"/>
        <v>0.096</v>
      </c>
      <c r="R66" s="7">
        <v>17943</v>
      </c>
      <c r="S66" s="7">
        <f t="shared" si="40"/>
        <v>19</v>
      </c>
      <c r="T66" s="49">
        <f t="shared" si="43"/>
        <v>332796</v>
      </c>
      <c r="U66" s="195">
        <f t="shared" si="41"/>
        <v>332796</v>
      </c>
      <c r="V66" s="7">
        <f t="shared" si="44"/>
        <v>187898</v>
      </c>
      <c r="W66" s="7">
        <f t="shared" si="45"/>
        <v>37955</v>
      </c>
      <c r="X66" s="7">
        <f t="shared" si="46"/>
        <v>72607</v>
      </c>
      <c r="Y66" s="7">
        <f t="shared" si="47"/>
        <v>2672</v>
      </c>
      <c r="Z66" s="7">
        <f t="shared" si="48"/>
        <v>1786</v>
      </c>
      <c r="AA66" s="7">
        <f t="shared" si="49"/>
        <v>0</v>
      </c>
      <c r="AB66" s="7">
        <f t="shared" si="50"/>
        <v>25504</v>
      </c>
      <c r="AC66" s="7">
        <f t="shared" si="51"/>
        <v>2300</v>
      </c>
      <c r="AD66" s="7">
        <f t="shared" si="52"/>
        <v>145</v>
      </c>
      <c r="AE66" s="7">
        <f t="shared" si="53"/>
        <v>0</v>
      </c>
      <c r="AF66" s="7">
        <f t="shared" si="54"/>
        <v>1929</v>
      </c>
    </row>
    <row r="67" spans="1:32" ht="12.75">
      <c r="A67" s="11">
        <f t="shared" si="55"/>
        <v>58</v>
      </c>
      <c r="B67" s="20" t="s">
        <v>120</v>
      </c>
      <c r="C67" s="21" t="s">
        <v>121</v>
      </c>
      <c r="D67" s="13">
        <f t="shared" si="39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15">
        <v>5589.5</v>
      </c>
      <c r="L67" s="15">
        <v>5589.5</v>
      </c>
      <c r="M67" s="15">
        <v>5589.5</v>
      </c>
      <c r="N67" s="7"/>
      <c r="O67" s="7"/>
      <c r="P67" s="15"/>
      <c r="Q67" s="7">
        <f t="shared" si="42"/>
        <v>0.026</v>
      </c>
      <c r="R67" s="7">
        <v>3346</v>
      </c>
      <c r="S67" s="7">
        <f t="shared" si="40"/>
        <v>27</v>
      </c>
      <c r="T67" s="49">
        <f t="shared" si="43"/>
        <v>90132</v>
      </c>
      <c r="U67" s="195">
        <f t="shared" si="41"/>
        <v>90133</v>
      </c>
      <c r="V67" s="7">
        <f t="shared" si="44"/>
        <v>50889</v>
      </c>
      <c r="W67" s="7">
        <f t="shared" si="45"/>
        <v>10280</v>
      </c>
      <c r="X67" s="7">
        <f t="shared" si="46"/>
        <v>19664</v>
      </c>
      <c r="Y67" s="7">
        <f t="shared" si="47"/>
        <v>724</v>
      </c>
      <c r="Z67" s="7">
        <f t="shared" si="48"/>
        <v>484</v>
      </c>
      <c r="AA67" s="7">
        <f t="shared" si="49"/>
        <v>0</v>
      </c>
      <c r="AB67" s="7">
        <f t="shared" si="50"/>
        <v>6907</v>
      </c>
      <c r="AC67" s="7">
        <f t="shared" si="51"/>
        <v>623</v>
      </c>
      <c r="AD67" s="7">
        <f t="shared" si="52"/>
        <v>39</v>
      </c>
      <c r="AE67" s="7">
        <f t="shared" si="53"/>
        <v>0</v>
      </c>
      <c r="AF67" s="7">
        <f t="shared" si="54"/>
        <v>523</v>
      </c>
    </row>
    <row r="68" spans="1:32" ht="12.75">
      <c r="A68" s="11">
        <f t="shared" si="55"/>
        <v>59</v>
      </c>
      <c r="B68" s="20" t="s">
        <v>122</v>
      </c>
      <c r="C68" s="21" t="s">
        <v>123</v>
      </c>
      <c r="D68" s="13">
        <f t="shared" si="39"/>
        <v>26017.23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15">
        <v>26016.07</v>
      </c>
      <c r="L68" s="15">
        <v>26016.07</v>
      </c>
      <c r="M68" s="15">
        <v>26016.07</v>
      </c>
      <c r="N68" s="7"/>
      <c r="O68" s="7"/>
      <c r="P68" s="15"/>
      <c r="Q68" s="7">
        <f t="shared" si="42"/>
        <v>0.123</v>
      </c>
      <c r="R68" s="7">
        <v>17986</v>
      </c>
      <c r="S68" s="7">
        <f t="shared" si="40"/>
        <v>24</v>
      </c>
      <c r="T68" s="49">
        <f t="shared" si="43"/>
        <v>426395</v>
      </c>
      <c r="U68" s="4">
        <f t="shared" si="41"/>
        <v>426395</v>
      </c>
      <c r="V68" s="7">
        <f t="shared" si="44"/>
        <v>240744</v>
      </c>
      <c r="W68" s="7">
        <f t="shared" si="45"/>
        <v>48630</v>
      </c>
      <c r="X68" s="7">
        <f t="shared" si="46"/>
        <v>93027</v>
      </c>
      <c r="Y68" s="7">
        <f t="shared" si="47"/>
        <v>3424</v>
      </c>
      <c r="Z68" s="7">
        <f t="shared" si="48"/>
        <v>2288</v>
      </c>
      <c r="AA68" s="7">
        <f t="shared" si="49"/>
        <v>0</v>
      </c>
      <c r="AB68" s="7">
        <f t="shared" si="50"/>
        <v>32677</v>
      </c>
      <c r="AC68" s="7">
        <f t="shared" si="51"/>
        <v>2947</v>
      </c>
      <c r="AD68" s="7">
        <f t="shared" si="52"/>
        <v>186</v>
      </c>
      <c r="AE68" s="7">
        <f t="shared" si="53"/>
        <v>0</v>
      </c>
      <c r="AF68" s="7">
        <f t="shared" si="54"/>
        <v>2472</v>
      </c>
    </row>
    <row r="69" spans="1:32" ht="24">
      <c r="A69" s="11">
        <f t="shared" si="55"/>
        <v>60</v>
      </c>
      <c r="B69" s="20" t="s">
        <v>124</v>
      </c>
      <c r="C69" s="21" t="s">
        <v>125</v>
      </c>
      <c r="D69" s="13">
        <f t="shared" si="39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15">
        <v>2403</v>
      </c>
      <c r="L69" s="15">
        <v>2403</v>
      </c>
      <c r="M69" s="15">
        <v>2403</v>
      </c>
      <c r="N69" s="7"/>
      <c r="O69" s="7"/>
      <c r="P69" s="15"/>
      <c r="Q69" s="7">
        <f t="shared" si="42"/>
        <v>0.011</v>
      </c>
      <c r="R69" s="7">
        <v>5003</v>
      </c>
      <c r="S69" s="7">
        <f t="shared" si="40"/>
        <v>8</v>
      </c>
      <c r="T69" s="49">
        <f t="shared" si="43"/>
        <v>38133</v>
      </c>
      <c r="U69" s="146">
        <f t="shared" si="41"/>
        <v>38134</v>
      </c>
      <c r="V69" s="7">
        <f t="shared" si="44"/>
        <v>21530</v>
      </c>
      <c r="W69" s="7">
        <f t="shared" si="45"/>
        <v>4349</v>
      </c>
      <c r="X69" s="7">
        <f t="shared" si="46"/>
        <v>8320</v>
      </c>
      <c r="Y69" s="7">
        <f t="shared" si="47"/>
        <v>306</v>
      </c>
      <c r="Z69" s="7">
        <f t="shared" si="48"/>
        <v>205</v>
      </c>
      <c r="AA69" s="7">
        <f t="shared" si="49"/>
        <v>0</v>
      </c>
      <c r="AB69" s="7">
        <f t="shared" si="50"/>
        <v>2922</v>
      </c>
      <c r="AC69" s="7">
        <f t="shared" si="51"/>
        <v>264</v>
      </c>
      <c r="AD69" s="7">
        <f t="shared" si="52"/>
        <v>17</v>
      </c>
      <c r="AE69" s="7">
        <f t="shared" si="53"/>
        <v>0</v>
      </c>
      <c r="AF69" s="7">
        <f t="shared" si="54"/>
        <v>221</v>
      </c>
    </row>
    <row r="70" spans="1:32" ht="12.75">
      <c r="A70" s="11">
        <f t="shared" si="55"/>
        <v>61</v>
      </c>
      <c r="B70" s="20" t="s">
        <v>126</v>
      </c>
      <c r="C70" s="21" t="s">
        <v>127</v>
      </c>
      <c r="D70" s="13">
        <f t="shared" si="39"/>
        <v>4620.12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15">
        <v>4619.6</v>
      </c>
      <c r="L70" s="15">
        <v>4619.6</v>
      </c>
      <c r="M70" s="15">
        <v>4619.6</v>
      </c>
      <c r="N70" s="7"/>
      <c r="O70" s="7"/>
      <c r="P70" s="15"/>
      <c r="Q70" s="7">
        <f t="shared" si="42"/>
        <v>0.022</v>
      </c>
      <c r="R70" s="7">
        <v>6153.5</v>
      </c>
      <c r="S70" s="7">
        <f t="shared" si="40"/>
        <v>12</v>
      </c>
      <c r="T70" s="49">
        <f t="shared" si="43"/>
        <v>76266</v>
      </c>
      <c r="U70" s="4">
        <f t="shared" si="41"/>
        <v>76265</v>
      </c>
      <c r="V70" s="7">
        <f t="shared" si="44"/>
        <v>43060</v>
      </c>
      <c r="W70" s="7">
        <f t="shared" si="45"/>
        <v>8698</v>
      </c>
      <c r="X70" s="7">
        <f t="shared" si="46"/>
        <v>16639</v>
      </c>
      <c r="Y70" s="7">
        <f t="shared" si="47"/>
        <v>612</v>
      </c>
      <c r="Z70" s="7">
        <f t="shared" si="48"/>
        <v>409</v>
      </c>
      <c r="AA70" s="7">
        <f t="shared" si="49"/>
        <v>0</v>
      </c>
      <c r="AB70" s="7">
        <f t="shared" si="50"/>
        <v>5845</v>
      </c>
      <c r="AC70" s="7">
        <f t="shared" si="51"/>
        <v>527</v>
      </c>
      <c r="AD70" s="7">
        <f t="shared" si="52"/>
        <v>33</v>
      </c>
      <c r="AE70" s="7">
        <f t="shared" si="53"/>
        <v>0</v>
      </c>
      <c r="AF70" s="7">
        <f t="shared" si="54"/>
        <v>442</v>
      </c>
    </row>
    <row r="71" spans="1:32" ht="12.75">
      <c r="A71" s="11">
        <f t="shared" si="55"/>
        <v>62</v>
      </c>
      <c r="B71" s="28" t="s">
        <v>128</v>
      </c>
      <c r="C71" s="29" t="s">
        <v>129</v>
      </c>
      <c r="D71" s="13">
        <f t="shared" si="39"/>
        <v>3660.81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15">
        <v>3659.68</v>
      </c>
      <c r="L71" s="15">
        <v>3667.95</v>
      </c>
      <c r="M71" s="15">
        <v>3667.95</v>
      </c>
      <c r="N71" s="7"/>
      <c r="O71" s="7"/>
      <c r="P71" s="15"/>
      <c r="Q71" s="7">
        <f t="shared" si="42"/>
        <v>0.017</v>
      </c>
      <c r="R71" s="7">
        <v>1916</v>
      </c>
      <c r="S71" s="7">
        <f t="shared" si="40"/>
        <v>31</v>
      </c>
      <c r="T71" s="49">
        <f t="shared" si="43"/>
        <v>58933</v>
      </c>
      <c r="U71" s="4">
        <f t="shared" si="41"/>
        <v>58932</v>
      </c>
      <c r="V71" s="7">
        <f t="shared" si="44"/>
        <v>33274</v>
      </c>
      <c r="W71" s="7">
        <f t="shared" si="45"/>
        <v>6721</v>
      </c>
      <c r="X71" s="7">
        <f t="shared" si="46"/>
        <v>12857</v>
      </c>
      <c r="Y71" s="7">
        <f t="shared" si="47"/>
        <v>473</v>
      </c>
      <c r="Z71" s="7">
        <f t="shared" si="48"/>
        <v>316</v>
      </c>
      <c r="AA71" s="7">
        <f t="shared" si="49"/>
        <v>0</v>
      </c>
      <c r="AB71" s="7">
        <f t="shared" si="50"/>
        <v>4516</v>
      </c>
      <c r="AC71" s="7">
        <f t="shared" si="51"/>
        <v>407</v>
      </c>
      <c r="AD71" s="7">
        <f t="shared" si="52"/>
        <v>26</v>
      </c>
      <c r="AE71" s="7">
        <f t="shared" si="53"/>
        <v>0</v>
      </c>
      <c r="AF71" s="7">
        <f t="shared" si="54"/>
        <v>342</v>
      </c>
    </row>
    <row r="72" spans="1:32" ht="18.75" customHeight="1">
      <c r="A72" s="11">
        <f t="shared" si="55"/>
        <v>63</v>
      </c>
      <c r="B72" s="20" t="s">
        <v>130</v>
      </c>
      <c r="C72" s="21" t="s">
        <v>131</v>
      </c>
      <c r="D72" s="13">
        <f t="shared" si="39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15">
        <v>2836</v>
      </c>
      <c r="L72" s="15">
        <v>2836</v>
      </c>
      <c r="M72" s="15">
        <v>2836</v>
      </c>
      <c r="N72" s="7"/>
      <c r="O72" s="7"/>
      <c r="P72" s="15"/>
      <c r="Q72" s="7">
        <f t="shared" si="42"/>
        <v>0.013</v>
      </c>
      <c r="R72" s="7">
        <v>2601</v>
      </c>
      <c r="S72" s="7">
        <f t="shared" si="40"/>
        <v>17</v>
      </c>
      <c r="T72" s="49">
        <f t="shared" si="43"/>
        <v>45066</v>
      </c>
      <c r="U72" s="4">
        <f t="shared" si="41"/>
        <v>45066</v>
      </c>
      <c r="V72" s="7">
        <f t="shared" si="44"/>
        <v>25444</v>
      </c>
      <c r="W72" s="7">
        <f t="shared" si="45"/>
        <v>5140</v>
      </c>
      <c r="X72" s="7">
        <f t="shared" si="46"/>
        <v>9832</v>
      </c>
      <c r="Y72" s="7">
        <f t="shared" si="47"/>
        <v>362</v>
      </c>
      <c r="Z72" s="7">
        <f t="shared" si="48"/>
        <v>242</v>
      </c>
      <c r="AA72" s="7">
        <f t="shared" si="49"/>
        <v>0</v>
      </c>
      <c r="AB72" s="7">
        <f t="shared" si="50"/>
        <v>3454</v>
      </c>
      <c r="AC72" s="7">
        <f t="shared" si="51"/>
        <v>311</v>
      </c>
      <c r="AD72" s="7">
        <f t="shared" si="52"/>
        <v>20</v>
      </c>
      <c r="AE72" s="7">
        <f t="shared" si="53"/>
        <v>0</v>
      </c>
      <c r="AF72" s="7">
        <f t="shared" si="54"/>
        <v>261</v>
      </c>
    </row>
    <row r="73" spans="1:32" ht="12.75">
      <c r="A73" s="11">
        <f t="shared" si="55"/>
        <v>64</v>
      </c>
      <c r="B73" s="20" t="s">
        <v>132</v>
      </c>
      <c r="C73" s="21" t="s">
        <v>133</v>
      </c>
      <c r="D73" s="13">
        <f t="shared" si="39"/>
        <v>3098.37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15">
        <v>3098.1</v>
      </c>
      <c r="L73" s="15">
        <v>3098.1</v>
      </c>
      <c r="M73" s="15">
        <v>3098.1</v>
      </c>
      <c r="N73" s="7"/>
      <c r="O73" s="7"/>
      <c r="P73" s="15"/>
      <c r="Q73" s="7">
        <f t="shared" si="42"/>
        <v>0.015</v>
      </c>
      <c r="R73" s="7">
        <v>1772</v>
      </c>
      <c r="S73" s="7">
        <f t="shared" si="40"/>
        <v>29</v>
      </c>
      <c r="T73" s="49">
        <f t="shared" si="43"/>
        <v>51999</v>
      </c>
      <c r="U73" s="4">
        <f t="shared" si="41"/>
        <v>51999</v>
      </c>
      <c r="V73" s="7">
        <f t="shared" si="44"/>
        <v>29359</v>
      </c>
      <c r="W73" s="7">
        <f t="shared" si="45"/>
        <v>5930</v>
      </c>
      <c r="X73" s="7">
        <f t="shared" si="46"/>
        <v>11345</v>
      </c>
      <c r="Y73" s="7">
        <f t="shared" si="47"/>
        <v>418</v>
      </c>
      <c r="Z73" s="7">
        <f t="shared" si="48"/>
        <v>279</v>
      </c>
      <c r="AA73" s="7">
        <f t="shared" si="49"/>
        <v>0</v>
      </c>
      <c r="AB73" s="7">
        <f t="shared" si="50"/>
        <v>3985</v>
      </c>
      <c r="AC73" s="7">
        <f t="shared" si="51"/>
        <v>359</v>
      </c>
      <c r="AD73" s="7">
        <f t="shared" si="52"/>
        <v>23</v>
      </c>
      <c r="AE73" s="7">
        <f t="shared" si="53"/>
        <v>0</v>
      </c>
      <c r="AF73" s="7">
        <f t="shared" si="54"/>
        <v>301</v>
      </c>
    </row>
    <row r="74" spans="1:32" ht="12.75">
      <c r="A74" s="11">
        <f t="shared" si="55"/>
        <v>65</v>
      </c>
      <c r="B74" s="20" t="s">
        <v>134</v>
      </c>
      <c r="C74" s="21" t="s">
        <v>135</v>
      </c>
      <c r="D74" s="13">
        <f t="shared" si="39"/>
        <v>4013.93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15">
        <v>4013.9</v>
      </c>
      <c r="L74" s="15">
        <v>4013.9</v>
      </c>
      <c r="M74" s="15">
        <v>4013.9</v>
      </c>
      <c r="N74" s="7"/>
      <c r="O74" s="7"/>
      <c r="P74" s="15"/>
      <c r="Q74" s="7">
        <f t="shared" si="42"/>
        <v>0.019</v>
      </c>
      <c r="R74" s="7">
        <v>6153.5</v>
      </c>
      <c r="S74" s="7">
        <f t="shared" si="40"/>
        <v>11</v>
      </c>
      <c r="T74" s="49">
        <f t="shared" si="43"/>
        <v>65866</v>
      </c>
      <c r="U74" s="4">
        <f t="shared" si="41"/>
        <v>65866</v>
      </c>
      <c r="V74" s="7">
        <f t="shared" si="44"/>
        <v>37188</v>
      </c>
      <c r="W74" s="7">
        <f t="shared" si="45"/>
        <v>7512</v>
      </c>
      <c r="X74" s="7">
        <f t="shared" si="46"/>
        <v>14370</v>
      </c>
      <c r="Y74" s="7">
        <f t="shared" si="47"/>
        <v>529</v>
      </c>
      <c r="Z74" s="7">
        <f t="shared" si="48"/>
        <v>353</v>
      </c>
      <c r="AA74" s="7">
        <f t="shared" si="49"/>
        <v>0</v>
      </c>
      <c r="AB74" s="7">
        <f t="shared" si="50"/>
        <v>5048</v>
      </c>
      <c r="AC74" s="7">
        <f t="shared" si="51"/>
        <v>455</v>
      </c>
      <c r="AD74" s="7">
        <f t="shared" si="52"/>
        <v>29</v>
      </c>
      <c r="AE74" s="7">
        <f t="shared" si="53"/>
        <v>0</v>
      </c>
      <c r="AF74" s="7">
        <f t="shared" si="54"/>
        <v>382</v>
      </c>
    </row>
    <row r="75" spans="1:32" ht="12.75">
      <c r="A75" s="11">
        <f t="shared" si="55"/>
        <v>66</v>
      </c>
      <c r="B75" s="20" t="s">
        <v>136</v>
      </c>
      <c r="C75" s="21" t="s">
        <v>137</v>
      </c>
      <c r="D75" s="13">
        <f t="shared" si="39"/>
        <v>30176.37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15">
        <v>30176.59</v>
      </c>
      <c r="L75" s="15">
        <v>30176.59</v>
      </c>
      <c r="M75" s="15">
        <v>30176.59</v>
      </c>
      <c r="N75" s="7"/>
      <c r="O75" s="7"/>
      <c r="P75" s="15"/>
      <c r="Q75" s="7">
        <f>ROUND((D75/$D$76),3)+0.001</f>
        <v>0.144</v>
      </c>
      <c r="R75" s="7">
        <v>17631</v>
      </c>
      <c r="S75" s="7">
        <f t="shared" si="40"/>
        <v>28</v>
      </c>
      <c r="T75" s="49">
        <f t="shared" si="43"/>
        <v>499195</v>
      </c>
      <c r="U75" s="4">
        <f t="shared" si="41"/>
        <v>499195</v>
      </c>
      <c r="V75" s="63">
        <f>ROUND(($V$60/$U$60*T75),0)+1</f>
        <v>281848</v>
      </c>
      <c r="W75" s="7">
        <f t="shared" si="45"/>
        <v>56933</v>
      </c>
      <c r="X75" s="7">
        <f t="shared" si="46"/>
        <v>108910</v>
      </c>
      <c r="Y75" s="7">
        <f t="shared" si="47"/>
        <v>4008</v>
      </c>
      <c r="Z75" s="7">
        <f t="shared" si="48"/>
        <v>2679</v>
      </c>
      <c r="AA75" s="7">
        <f t="shared" si="49"/>
        <v>0</v>
      </c>
      <c r="AB75" s="7">
        <f t="shared" si="50"/>
        <v>38256</v>
      </c>
      <c r="AC75" s="7">
        <f t="shared" si="51"/>
        <v>3450</v>
      </c>
      <c r="AD75" s="7">
        <f t="shared" si="52"/>
        <v>217</v>
      </c>
      <c r="AE75" s="7">
        <f t="shared" si="53"/>
        <v>0</v>
      </c>
      <c r="AF75" s="7">
        <f t="shared" si="54"/>
        <v>2894</v>
      </c>
    </row>
    <row r="76" spans="1:32" s="17" customFormat="1" ht="21" customHeight="1">
      <c r="A76" s="199" t="s">
        <v>138</v>
      </c>
      <c r="B76" s="199"/>
      <c r="C76" s="199"/>
      <c r="D76" s="16">
        <f>SUM(D61:D75)</f>
        <v>211286.81999999998</v>
      </c>
      <c r="E76" s="16">
        <f aca="true" t="shared" si="56" ref="E76:R76">SUM(E61:E75)</f>
        <v>211254.21000000005</v>
      </c>
      <c r="F76" s="16">
        <f t="shared" si="56"/>
        <v>211237.95</v>
      </c>
      <c r="G76" s="16">
        <f t="shared" si="56"/>
        <v>211261.65000000002</v>
      </c>
      <c r="H76" s="16">
        <f t="shared" si="56"/>
        <v>211299.25</v>
      </c>
      <c r="I76" s="16">
        <f t="shared" si="56"/>
        <v>211303.09000000003</v>
      </c>
      <c r="J76" s="16">
        <f t="shared" si="56"/>
        <v>211302.09000000003</v>
      </c>
      <c r="K76" s="16">
        <f t="shared" si="56"/>
        <v>211302.29</v>
      </c>
      <c r="L76" s="16">
        <f t="shared" si="56"/>
        <v>211310.36000000002</v>
      </c>
      <c r="M76" s="16">
        <f t="shared" si="56"/>
        <v>211310.46000000002</v>
      </c>
      <c r="N76" s="16">
        <f t="shared" si="56"/>
        <v>0</v>
      </c>
      <c r="O76" s="16">
        <f t="shared" si="56"/>
        <v>0</v>
      </c>
      <c r="P76" s="16">
        <f t="shared" si="56"/>
        <v>0</v>
      </c>
      <c r="Q76" s="16">
        <f t="shared" si="56"/>
        <v>1</v>
      </c>
      <c r="R76" s="56">
        <f t="shared" si="56"/>
        <v>164438</v>
      </c>
      <c r="S76" s="16"/>
      <c r="T76" s="159">
        <v>3466630</v>
      </c>
      <c r="U76" s="56">
        <f aca="true" t="shared" si="57" ref="U76:AF76">SUM(U61:U75)</f>
        <v>3466630</v>
      </c>
      <c r="V76" s="56">
        <f t="shared" si="57"/>
        <v>1957270</v>
      </c>
      <c r="W76" s="56">
        <f t="shared" si="57"/>
        <v>395367</v>
      </c>
      <c r="X76" s="56">
        <f t="shared" si="57"/>
        <v>756319</v>
      </c>
      <c r="Y76" s="56">
        <f t="shared" si="57"/>
        <v>27836</v>
      </c>
      <c r="Z76" s="56">
        <f t="shared" si="57"/>
        <v>18602</v>
      </c>
      <c r="AA76" s="56">
        <f t="shared" si="57"/>
        <v>0</v>
      </c>
      <c r="AB76" s="56">
        <f t="shared" si="57"/>
        <v>265668</v>
      </c>
      <c r="AC76" s="56">
        <f t="shared" si="57"/>
        <v>23959</v>
      </c>
      <c r="AD76" s="56">
        <f t="shared" si="57"/>
        <v>1511</v>
      </c>
      <c r="AE76" s="56">
        <f t="shared" si="57"/>
        <v>0</v>
      </c>
      <c r="AF76" s="57">
        <f t="shared" si="57"/>
        <v>20098</v>
      </c>
    </row>
    <row r="77" spans="1:32" s="17" customFormat="1" ht="39.75" customHeight="1">
      <c r="A77" s="23"/>
      <c r="B77" s="209" t="s">
        <v>280</v>
      </c>
      <c r="C77" s="210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89"/>
      <c r="U77" s="66">
        <f>SUM(V77:AF77)</f>
        <v>4467375</v>
      </c>
      <c r="V77" s="67">
        <v>2580237</v>
      </c>
      <c r="W77" s="67">
        <v>518858</v>
      </c>
      <c r="X77" s="67">
        <v>911064</v>
      </c>
      <c r="Y77" s="67">
        <v>210642</v>
      </c>
      <c r="Z77" s="67">
        <v>58631</v>
      </c>
      <c r="AA77" s="67">
        <v>22898</v>
      </c>
      <c r="AB77" s="67">
        <v>151217</v>
      </c>
      <c r="AC77" s="67">
        <v>10920</v>
      </c>
      <c r="AD77" s="67">
        <v>922</v>
      </c>
      <c r="AE77" s="67">
        <v>0</v>
      </c>
      <c r="AF77" s="162">
        <f>T101-SUM(V77:AE77)</f>
        <v>1986</v>
      </c>
    </row>
    <row r="78" spans="1:32" ht="14.25" customHeight="1">
      <c r="A78" s="11">
        <f>A75+1</f>
        <v>67</v>
      </c>
      <c r="B78" s="26" t="s">
        <v>139</v>
      </c>
      <c r="C78" s="27" t="s">
        <v>140</v>
      </c>
      <c r="D78" s="13">
        <f>ROUND(((E78+F78+G78+H78+I78+J78+K78+L78+M78+N78+O78+P78)/6),2)</f>
        <v>34027.65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15">
        <v>22685.1</v>
      </c>
      <c r="L78" s="15">
        <v>22685.1</v>
      </c>
      <c r="M78" s="15">
        <v>22685.1</v>
      </c>
      <c r="N78" s="7"/>
      <c r="O78" s="7"/>
      <c r="P78" s="15"/>
      <c r="Q78" s="7">
        <f>ROUND((D78/$D$101),3)+0.001</f>
        <v>0.126</v>
      </c>
      <c r="R78" s="7">
        <v>40221</v>
      </c>
      <c r="S78" s="7">
        <f aca="true" t="shared" si="58" ref="S78:S102">ROUND((U78/R78),0)</f>
        <v>14</v>
      </c>
      <c r="T78" s="54">
        <f>ROUND((Q78*$T$101),0)</f>
        <v>562889</v>
      </c>
      <c r="U78" s="4">
        <f aca="true" t="shared" si="59" ref="U78:U100">SUM(V78:AF78)</f>
        <v>562882</v>
      </c>
      <c r="V78" s="191">
        <f>ROUND(($V$77/$U$77*T78),0)-7</f>
        <v>325103</v>
      </c>
      <c r="W78" s="7">
        <f>ROUND(($W$77/$U$77*T78),0)</f>
        <v>65376</v>
      </c>
      <c r="X78" s="7">
        <f>ROUND(($X$77/$U$77*T78),0)</f>
        <v>114794</v>
      </c>
      <c r="Y78" s="7">
        <f>ROUND(($Y$77/$U$77*T78),0)</f>
        <v>26541</v>
      </c>
      <c r="Z78" s="7">
        <f>ROUND(($Z$77/$U$77*T78),0)</f>
        <v>7388</v>
      </c>
      <c r="AA78" s="7">
        <f>ROUND(($AA$77/$U$77*T78),0)</f>
        <v>2885</v>
      </c>
      <c r="AB78" s="7">
        <f>ROUND(($AB$77/$U$77*T78),0)</f>
        <v>19053</v>
      </c>
      <c r="AC78" s="7">
        <f>ROUND(($AC$77/$U$77*T78),0)</f>
        <v>1376</v>
      </c>
      <c r="AD78" s="7">
        <f>ROUND(($AD$77/$U$77*T78),0)</f>
        <v>116</v>
      </c>
      <c r="AE78" s="7">
        <f>ROUND(($AE$77/$U$77*T78),0)</f>
        <v>0</v>
      </c>
      <c r="AF78" s="7">
        <f>ROUND(($AF$77/$U$77*T78),0)</f>
        <v>250</v>
      </c>
    </row>
    <row r="79" spans="1:32" ht="12.75">
      <c r="A79" s="11">
        <f>A78+1</f>
        <v>68</v>
      </c>
      <c r="B79" s="20" t="s">
        <v>141</v>
      </c>
      <c r="C79" s="21" t="s">
        <v>142</v>
      </c>
      <c r="D79" s="13">
        <f aca="true" t="shared" si="60" ref="D79:D100">ROUND(((E79+F79+G79+H79+I79+J79+K79+L79+M79+N79+O79+P79)/9),2)</f>
        <v>9129.29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15">
        <v>9129.46</v>
      </c>
      <c r="L79" s="15">
        <v>9129.46</v>
      </c>
      <c r="M79" s="15">
        <v>9129.46</v>
      </c>
      <c r="N79" s="7"/>
      <c r="O79" s="7"/>
      <c r="P79" s="15"/>
      <c r="Q79" s="7">
        <f aca="true" t="shared" si="61" ref="Q79:Q100">ROUND((D79/$D$101),3)</f>
        <v>0.034</v>
      </c>
      <c r="R79" s="7">
        <v>20124</v>
      </c>
      <c r="S79" s="7">
        <f t="shared" si="58"/>
        <v>8</v>
      </c>
      <c r="T79" s="54">
        <f aca="true" t="shared" si="62" ref="T79:T100">ROUND((Q79*$T$101),0)</f>
        <v>151891</v>
      </c>
      <c r="U79" s="4">
        <f t="shared" si="59"/>
        <v>151890</v>
      </c>
      <c r="V79" s="7">
        <f aca="true" t="shared" si="63" ref="V79:V100">ROUND(($V$77/$U$77*T79),0)</f>
        <v>87728</v>
      </c>
      <c r="W79" s="7">
        <f aca="true" t="shared" si="64" ref="W79:W100">ROUND(($W$77/$U$77*T79),0)</f>
        <v>17641</v>
      </c>
      <c r="X79" s="7">
        <f aca="true" t="shared" si="65" ref="X79:X100">ROUND(($X$77/$U$77*T79),0)</f>
        <v>30976</v>
      </c>
      <c r="Y79" s="7">
        <f aca="true" t="shared" si="66" ref="Y79:Y100">ROUND(($Y$77/$U$77*T79),0)</f>
        <v>7162</v>
      </c>
      <c r="Z79" s="7">
        <f aca="true" t="shared" si="67" ref="Z79:Z100">ROUND(($Z$77/$U$77*T79),0)</f>
        <v>1993</v>
      </c>
      <c r="AA79" s="7">
        <f aca="true" t="shared" si="68" ref="AA79:AA100">ROUND(($AA$77/$U$77*T79),0)</f>
        <v>779</v>
      </c>
      <c r="AB79" s="7">
        <f aca="true" t="shared" si="69" ref="AB79:AB100">ROUND(($AB$77/$U$77*T79),0)</f>
        <v>5141</v>
      </c>
      <c r="AC79" s="7">
        <f aca="true" t="shared" si="70" ref="AC79:AC100">ROUND(($AC$77/$U$77*T79),0)</f>
        <v>371</v>
      </c>
      <c r="AD79" s="7">
        <f aca="true" t="shared" si="71" ref="AD79:AD100">ROUND(($AD$77/$U$77*T79),0)</f>
        <v>31</v>
      </c>
      <c r="AE79" s="7">
        <f aca="true" t="shared" si="72" ref="AE79:AE100">ROUND(($AE$77/$U$77*T79),0)</f>
        <v>0</v>
      </c>
      <c r="AF79" s="7">
        <f aca="true" t="shared" si="73" ref="AF79:AF100">ROUND(($AF$77/$U$77*T79),0)</f>
        <v>68</v>
      </c>
    </row>
    <row r="80" spans="1:32" ht="17.25" customHeight="1">
      <c r="A80" s="11">
        <f>A79+1</f>
        <v>69</v>
      </c>
      <c r="B80" s="20" t="s">
        <v>143</v>
      </c>
      <c r="C80" s="21" t="s">
        <v>144</v>
      </c>
      <c r="D80" s="13">
        <f t="shared" si="60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15">
        <v>8393.1</v>
      </c>
      <c r="L80" s="15">
        <v>8393.1</v>
      </c>
      <c r="M80" s="15">
        <v>8393.1</v>
      </c>
      <c r="N80" s="7"/>
      <c r="O80" s="7"/>
      <c r="P80" s="15"/>
      <c r="Q80" s="7">
        <f t="shared" si="61"/>
        <v>0.031</v>
      </c>
      <c r="R80" s="7">
        <v>8967</v>
      </c>
      <c r="S80" s="7">
        <f t="shared" si="58"/>
        <v>15</v>
      </c>
      <c r="T80" s="54">
        <f t="shared" si="62"/>
        <v>138489</v>
      </c>
      <c r="U80" s="4">
        <f t="shared" si="59"/>
        <v>138492</v>
      </c>
      <c r="V80" s="7">
        <f t="shared" si="63"/>
        <v>79988</v>
      </c>
      <c r="W80" s="7">
        <f t="shared" si="64"/>
        <v>16085</v>
      </c>
      <c r="X80" s="7">
        <f t="shared" si="65"/>
        <v>28243</v>
      </c>
      <c r="Y80" s="7">
        <f t="shared" si="66"/>
        <v>6530</v>
      </c>
      <c r="Z80" s="7">
        <f t="shared" si="67"/>
        <v>1818</v>
      </c>
      <c r="AA80" s="7">
        <f t="shared" si="68"/>
        <v>710</v>
      </c>
      <c r="AB80" s="7">
        <f t="shared" si="69"/>
        <v>4688</v>
      </c>
      <c r="AC80" s="7">
        <f t="shared" si="70"/>
        <v>339</v>
      </c>
      <c r="AD80" s="7">
        <f t="shared" si="71"/>
        <v>29</v>
      </c>
      <c r="AE80" s="7">
        <f t="shared" si="72"/>
        <v>0</v>
      </c>
      <c r="AF80" s="7">
        <f t="shared" si="73"/>
        <v>62</v>
      </c>
    </row>
    <row r="81" spans="1:32" ht="12.75">
      <c r="A81" s="11">
        <f aca="true" t="shared" si="74" ref="A81:A100">A80+1</f>
        <v>70</v>
      </c>
      <c r="B81" s="20" t="s">
        <v>145</v>
      </c>
      <c r="C81" s="21" t="s">
        <v>146</v>
      </c>
      <c r="D81" s="13">
        <f t="shared" si="60"/>
        <v>5721.83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15">
        <v>5721.9</v>
      </c>
      <c r="L81" s="15">
        <v>5721.9</v>
      </c>
      <c r="M81" s="15">
        <v>5721.9</v>
      </c>
      <c r="N81" s="7"/>
      <c r="O81" s="7"/>
      <c r="P81" s="15"/>
      <c r="Q81" s="7">
        <f t="shared" si="61"/>
        <v>0.021</v>
      </c>
      <c r="R81" s="7">
        <v>9366</v>
      </c>
      <c r="S81" s="7">
        <f t="shared" si="58"/>
        <v>10</v>
      </c>
      <c r="T81" s="54">
        <f t="shared" si="62"/>
        <v>93815</v>
      </c>
      <c r="U81" s="195">
        <f t="shared" si="59"/>
        <v>93814</v>
      </c>
      <c r="V81" s="7">
        <f t="shared" si="63"/>
        <v>54185</v>
      </c>
      <c r="W81" s="7">
        <f t="shared" si="64"/>
        <v>10896</v>
      </c>
      <c r="X81" s="7">
        <f t="shared" si="65"/>
        <v>19132</v>
      </c>
      <c r="Y81" s="7">
        <f t="shared" si="66"/>
        <v>4423</v>
      </c>
      <c r="Z81" s="7">
        <f t="shared" si="67"/>
        <v>1231</v>
      </c>
      <c r="AA81" s="7">
        <f t="shared" si="68"/>
        <v>481</v>
      </c>
      <c r="AB81" s="7">
        <f t="shared" si="69"/>
        <v>3176</v>
      </c>
      <c r="AC81" s="7">
        <f t="shared" si="70"/>
        <v>229</v>
      </c>
      <c r="AD81" s="7">
        <f t="shared" si="71"/>
        <v>19</v>
      </c>
      <c r="AE81" s="7">
        <f t="shared" si="72"/>
        <v>0</v>
      </c>
      <c r="AF81" s="7">
        <f t="shared" si="73"/>
        <v>42</v>
      </c>
    </row>
    <row r="82" spans="1:32" ht="12.75">
      <c r="A82" s="11">
        <f t="shared" si="74"/>
        <v>71</v>
      </c>
      <c r="B82" s="20" t="s">
        <v>147</v>
      </c>
      <c r="C82" s="21" t="s">
        <v>148</v>
      </c>
      <c r="D82" s="13">
        <f t="shared" si="60"/>
        <v>17031.34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15">
        <v>17031.4</v>
      </c>
      <c r="L82" s="15">
        <v>17031.4</v>
      </c>
      <c r="M82" s="15">
        <v>17031.4</v>
      </c>
      <c r="N82" s="7"/>
      <c r="O82" s="7"/>
      <c r="P82" s="15"/>
      <c r="Q82" s="7">
        <f t="shared" si="61"/>
        <v>0.063</v>
      </c>
      <c r="R82" s="7">
        <v>20907</v>
      </c>
      <c r="S82" s="7">
        <f t="shared" si="58"/>
        <v>13</v>
      </c>
      <c r="T82" s="54">
        <f t="shared" si="62"/>
        <v>281445</v>
      </c>
      <c r="U82" s="4">
        <f t="shared" si="59"/>
        <v>281445</v>
      </c>
      <c r="V82" s="7">
        <f t="shared" si="63"/>
        <v>162555</v>
      </c>
      <c r="W82" s="7">
        <f t="shared" si="64"/>
        <v>32688</v>
      </c>
      <c r="X82" s="7">
        <f t="shared" si="65"/>
        <v>57397</v>
      </c>
      <c r="Y82" s="7">
        <f t="shared" si="66"/>
        <v>13270</v>
      </c>
      <c r="Z82" s="7">
        <f t="shared" si="67"/>
        <v>3694</v>
      </c>
      <c r="AA82" s="7">
        <f t="shared" si="68"/>
        <v>1443</v>
      </c>
      <c r="AB82" s="7">
        <f t="shared" si="69"/>
        <v>9527</v>
      </c>
      <c r="AC82" s="7">
        <f t="shared" si="70"/>
        <v>688</v>
      </c>
      <c r="AD82" s="7">
        <f t="shared" si="71"/>
        <v>58</v>
      </c>
      <c r="AE82" s="7">
        <f t="shared" si="72"/>
        <v>0</v>
      </c>
      <c r="AF82" s="7">
        <f t="shared" si="73"/>
        <v>125</v>
      </c>
    </row>
    <row r="83" spans="1:32" ht="12.75">
      <c r="A83" s="11">
        <f t="shared" si="74"/>
        <v>72</v>
      </c>
      <c r="B83" s="20" t="s">
        <v>149</v>
      </c>
      <c r="C83" s="21" t="s">
        <v>150</v>
      </c>
      <c r="D83" s="13">
        <f t="shared" si="60"/>
        <v>21736.81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15">
        <v>21737.1</v>
      </c>
      <c r="L83" s="15">
        <v>21737.1</v>
      </c>
      <c r="M83" s="15">
        <v>21737.1</v>
      </c>
      <c r="N83" s="7"/>
      <c r="O83" s="7"/>
      <c r="P83" s="15"/>
      <c r="Q83" s="7">
        <f t="shared" si="61"/>
        <v>0.08</v>
      </c>
      <c r="R83" s="7">
        <v>16106</v>
      </c>
      <c r="S83" s="7">
        <f t="shared" si="58"/>
        <v>22</v>
      </c>
      <c r="T83" s="54">
        <f t="shared" si="62"/>
        <v>357390</v>
      </c>
      <c r="U83" s="4">
        <f t="shared" si="59"/>
        <v>357390</v>
      </c>
      <c r="V83" s="7">
        <f t="shared" si="63"/>
        <v>206419</v>
      </c>
      <c r="W83" s="7">
        <f t="shared" si="64"/>
        <v>41509</v>
      </c>
      <c r="X83" s="7">
        <f t="shared" si="65"/>
        <v>72885</v>
      </c>
      <c r="Y83" s="7">
        <f t="shared" si="66"/>
        <v>16851</v>
      </c>
      <c r="Z83" s="7">
        <f t="shared" si="67"/>
        <v>4690</v>
      </c>
      <c r="AA83" s="7">
        <f t="shared" si="68"/>
        <v>1832</v>
      </c>
      <c r="AB83" s="7">
        <f t="shared" si="69"/>
        <v>12097</v>
      </c>
      <c r="AC83" s="7">
        <f t="shared" si="70"/>
        <v>874</v>
      </c>
      <c r="AD83" s="7">
        <f t="shared" si="71"/>
        <v>74</v>
      </c>
      <c r="AE83" s="7">
        <f t="shared" si="72"/>
        <v>0</v>
      </c>
      <c r="AF83" s="7">
        <f t="shared" si="73"/>
        <v>159</v>
      </c>
    </row>
    <row r="84" spans="1:32" ht="12.75">
      <c r="A84" s="11">
        <f t="shared" si="74"/>
        <v>73</v>
      </c>
      <c r="B84" s="20" t="s">
        <v>151</v>
      </c>
      <c r="C84" s="21" t="s">
        <v>152</v>
      </c>
      <c r="D84" s="13">
        <f t="shared" si="60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15">
        <v>4196.9</v>
      </c>
      <c r="L84" s="15">
        <v>4196.9</v>
      </c>
      <c r="M84" s="15">
        <v>4196.9</v>
      </c>
      <c r="N84" s="7"/>
      <c r="O84" s="7"/>
      <c r="P84" s="15"/>
      <c r="Q84" s="7">
        <f t="shared" si="61"/>
        <v>0.015</v>
      </c>
      <c r="R84" s="7">
        <v>8749</v>
      </c>
      <c r="S84" s="7">
        <f t="shared" si="58"/>
        <v>8</v>
      </c>
      <c r="T84" s="54">
        <f t="shared" si="62"/>
        <v>67011</v>
      </c>
      <c r="U84" s="4">
        <f t="shared" si="59"/>
        <v>67011</v>
      </c>
      <c r="V84" s="7">
        <f t="shared" si="63"/>
        <v>38704</v>
      </c>
      <c r="W84" s="7">
        <f t="shared" si="64"/>
        <v>7783</v>
      </c>
      <c r="X84" s="7">
        <f t="shared" si="65"/>
        <v>13666</v>
      </c>
      <c r="Y84" s="7">
        <f t="shared" si="66"/>
        <v>3160</v>
      </c>
      <c r="Z84" s="7">
        <f t="shared" si="67"/>
        <v>879</v>
      </c>
      <c r="AA84" s="7">
        <f t="shared" si="68"/>
        <v>343</v>
      </c>
      <c r="AB84" s="7">
        <f t="shared" si="69"/>
        <v>2268</v>
      </c>
      <c r="AC84" s="7">
        <f t="shared" si="70"/>
        <v>164</v>
      </c>
      <c r="AD84" s="7">
        <f t="shared" si="71"/>
        <v>14</v>
      </c>
      <c r="AE84" s="7">
        <f t="shared" si="72"/>
        <v>0</v>
      </c>
      <c r="AF84" s="7">
        <f t="shared" si="73"/>
        <v>30</v>
      </c>
    </row>
    <row r="85" spans="1:32" ht="12.75">
      <c r="A85" s="11">
        <f t="shared" si="74"/>
        <v>74</v>
      </c>
      <c r="B85" s="20" t="s">
        <v>153</v>
      </c>
      <c r="C85" s="21" t="s">
        <v>154</v>
      </c>
      <c r="D85" s="13">
        <f t="shared" si="60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15">
        <v>2359.1</v>
      </c>
      <c r="L85" s="15">
        <v>2359.1</v>
      </c>
      <c r="M85" s="15">
        <v>2359.1</v>
      </c>
      <c r="N85" s="7"/>
      <c r="O85" s="7"/>
      <c r="P85" s="15"/>
      <c r="Q85" s="7">
        <f t="shared" si="61"/>
        <v>0.009</v>
      </c>
      <c r="R85" s="7">
        <v>3980</v>
      </c>
      <c r="S85" s="7">
        <f t="shared" si="58"/>
        <v>10</v>
      </c>
      <c r="T85" s="54">
        <f t="shared" si="62"/>
        <v>40206</v>
      </c>
      <c r="U85" s="146">
        <f t="shared" si="59"/>
        <v>40206</v>
      </c>
      <c r="V85" s="7">
        <f t="shared" si="63"/>
        <v>23222</v>
      </c>
      <c r="W85" s="7">
        <f t="shared" si="64"/>
        <v>4670</v>
      </c>
      <c r="X85" s="7">
        <f t="shared" si="65"/>
        <v>8199</v>
      </c>
      <c r="Y85" s="7">
        <f t="shared" si="66"/>
        <v>1896</v>
      </c>
      <c r="Z85" s="7">
        <f t="shared" si="67"/>
        <v>528</v>
      </c>
      <c r="AA85" s="7">
        <f t="shared" si="68"/>
        <v>206</v>
      </c>
      <c r="AB85" s="7">
        <f t="shared" si="69"/>
        <v>1361</v>
      </c>
      <c r="AC85" s="7">
        <f t="shared" si="70"/>
        <v>98</v>
      </c>
      <c r="AD85" s="7">
        <f t="shared" si="71"/>
        <v>8</v>
      </c>
      <c r="AE85" s="7">
        <f t="shared" si="72"/>
        <v>0</v>
      </c>
      <c r="AF85" s="7">
        <f t="shared" si="73"/>
        <v>18</v>
      </c>
    </row>
    <row r="86" spans="1:32" ht="12.75">
      <c r="A86" s="11">
        <f t="shared" si="74"/>
        <v>75</v>
      </c>
      <c r="B86" s="20" t="s">
        <v>155</v>
      </c>
      <c r="C86" s="21" t="s">
        <v>156</v>
      </c>
      <c r="D86" s="13">
        <f t="shared" si="60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15">
        <v>2324.25</v>
      </c>
      <c r="L86" s="15">
        <v>2324.25</v>
      </c>
      <c r="M86" s="15">
        <v>2324.25</v>
      </c>
      <c r="N86" s="7"/>
      <c r="O86" s="7"/>
      <c r="P86" s="15"/>
      <c r="Q86" s="7">
        <f t="shared" si="61"/>
        <v>0.009</v>
      </c>
      <c r="R86" s="7">
        <v>3273</v>
      </c>
      <c r="S86" s="7">
        <f t="shared" si="58"/>
        <v>12</v>
      </c>
      <c r="T86" s="54">
        <f t="shared" si="62"/>
        <v>40206</v>
      </c>
      <c r="U86" s="146">
        <f t="shared" si="59"/>
        <v>40206</v>
      </c>
      <c r="V86" s="7">
        <f t="shared" si="63"/>
        <v>23222</v>
      </c>
      <c r="W86" s="7">
        <f t="shared" si="64"/>
        <v>4670</v>
      </c>
      <c r="X86" s="7">
        <f t="shared" si="65"/>
        <v>8199</v>
      </c>
      <c r="Y86" s="7">
        <f t="shared" si="66"/>
        <v>1896</v>
      </c>
      <c r="Z86" s="7">
        <f t="shared" si="67"/>
        <v>528</v>
      </c>
      <c r="AA86" s="7">
        <f t="shared" si="68"/>
        <v>206</v>
      </c>
      <c r="AB86" s="7">
        <f t="shared" si="69"/>
        <v>1361</v>
      </c>
      <c r="AC86" s="7">
        <f t="shared" si="70"/>
        <v>98</v>
      </c>
      <c r="AD86" s="7">
        <f t="shared" si="71"/>
        <v>8</v>
      </c>
      <c r="AE86" s="7">
        <f t="shared" si="72"/>
        <v>0</v>
      </c>
      <c r="AF86" s="7">
        <f t="shared" si="73"/>
        <v>18</v>
      </c>
    </row>
    <row r="87" spans="1:32" ht="12.75">
      <c r="A87" s="11">
        <f t="shared" si="74"/>
        <v>76</v>
      </c>
      <c r="B87" s="20" t="s">
        <v>157</v>
      </c>
      <c r="C87" s="21" t="s">
        <v>158</v>
      </c>
      <c r="D87" s="13">
        <f t="shared" si="60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15">
        <v>14175.6</v>
      </c>
      <c r="L87" s="15">
        <v>14175.6</v>
      </c>
      <c r="M87" s="15">
        <v>14175.6</v>
      </c>
      <c r="N87" s="7"/>
      <c r="O87" s="7"/>
      <c r="P87" s="15"/>
      <c r="Q87" s="7">
        <f t="shared" si="61"/>
        <v>0.052</v>
      </c>
      <c r="R87" s="7">
        <v>14857</v>
      </c>
      <c r="S87" s="7">
        <f t="shared" si="58"/>
        <v>16</v>
      </c>
      <c r="T87" s="54">
        <f t="shared" si="62"/>
        <v>232304</v>
      </c>
      <c r="U87" s="4">
        <f t="shared" si="59"/>
        <v>232304</v>
      </c>
      <c r="V87" s="7">
        <f t="shared" si="63"/>
        <v>134173</v>
      </c>
      <c r="W87" s="7">
        <f t="shared" si="64"/>
        <v>26981</v>
      </c>
      <c r="X87" s="7">
        <f t="shared" si="65"/>
        <v>47375</v>
      </c>
      <c r="Y87" s="7">
        <f t="shared" si="66"/>
        <v>10953</v>
      </c>
      <c r="Z87" s="7">
        <f t="shared" si="67"/>
        <v>3049</v>
      </c>
      <c r="AA87" s="7">
        <f t="shared" si="68"/>
        <v>1191</v>
      </c>
      <c r="AB87" s="7">
        <f t="shared" si="69"/>
        <v>7863</v>
      </c>
      <c r="AC87" s="7">
        <f t="shared" si="70"/>
        <v>568</v>
      </c>
      <c r="AD87" s="7">
        <f t="shared" si="71"/>
        <v>48</v>
      </c>
      <c r="AE87" s="7">
        <f t="shared" si="72"/>
        <v>0</v>
      </c>
      <c r="AF87" s="7">
        <f t="shared" si="73"/>
        <v>103</v>
      </c>
    </row>
    <row r="88" spans="1:32" ht="12.75">
      <c r="A88" s="11">
        <f t="shared" si="74"/>
        <v>77</v>
      </c>
      <c r="B88" s="20" t="s">
        <v>159</v>
      </c>
      <c r="C88" s="21" t="s">
        <v>160</v>
      </c>
      <c r="D88" s="13">
        <f t="shared" si="60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15">
        <v>7647.1</v>
      </c>
      <c r="L88" s="15">
        <v>7647.1</v>
      </c>
      <c r="M88" s="15">
        <v>7647.1</v>
      </c>
      <c r="N88" s="7"/>
      <c r="O88" s="7"/>
      <c r="P88" s="15"/>
      <c r="Q88" s="7">
        <f t="shared" si="61"/>
        <v>0.028</v>
      </c>
      <c r="R88" s="7">
        <v>4789.5</v>
      </c>
      <c r="S88" s="7">
        <f t="shared" si="58"/>
        <v>26</v>
      </c>
      <c r="T88" s="54">
        <f t="shared" si="62"/>
        <v>125087</v>
      </c>
      <c r="U88" s="146">
        <f t="shared" si="59"/>
        <v>125088</v>
      </c>
      <c r="V88" s="7">
        <f t="shared" si="63"/>
        <v>72247</v>
      </c>
      <c r="W88" s="7">
        <f t="shared" si="64"/>
        <v>14528</v>
      </c>
      <c r="X88" s="7">
        <f t="shared" si="65"/>
        <v>25510</v>
      </c>
      <c r="Y88" s="7">
        <f t="shared" si="66"/>
        <v>5898</v>
      </c>
      <c r="Z88" s="7">
        <f t="shared" si="67"/>
        <v>1642</v>
      </c>
      <c r="AA88" s="7">
        <f t="shared" si="68"/>
        <v>641</v>
      </c>
      <c r="AB88" s="7">
        <f t="shared" si="69"/>
        <v>4234</v>
      </c>
      <c r="AC88" s="7">
        <f t="shared" si="70"/>
        <v>306</v>
      </c>
      <c r="AD88" s="7">
        <f t="shared" si="71"/>
        <v>26</v>
      </c>
      <c r="AE88" s="7">
        <f t="shared" si="72"/>
        <v>0</v>
      </c>
      <c r="AF88" s="7">
        <f t="shared" si="73"/>
        <v>56</v>
      </c>
    </row>
    <row r="89" spans="1:32" ht="12.75">
      <c r="A89" s="11">
        <f t="shared" si="74"/>
        <v>78</v>
      </c>
      <c r="B89" s="20" t="s">
        <v>161</v>
      </c>
      <c r="C89" s="21" t="s">
        <v>162</v>
      </c>
      <c r="D89" s="13">
        <f t="shared" si="60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15">
        <v>4227.4</v>
      </c>
      <c r="L89" s="15">
        <v>4227.4</v>
      </c>
      <c r="M89" s="15">
        <v>4227.4</v>
      </c>
      <c r="N89" s="7"/>
      <c r="O89" s="7"/>
      <c r="P89" s="15"/>
      <c r="Q89" s="7">
        <f t="shared" si="61"/>
        <v>0.016</v>
      </c>
      <c r="R89" s="7">
        <v>4742</v>
      </c>
      <c r="S89" s="7">
        <f t="shared" si="58"/>
        <v>15</v>
      </c>
      <c r="T89" s="54">
        <f t="shared" si="62"/>
        <v>71478</v>
      </c>
      <c r="U89" s="4">
        <f t="shared" si="59"/>
        <v>71478</v>
      </c>
      <c r="V89" s="7">
        <f t="shared" si="63"/>
        <v>41284</v>
      </c>
      <c r="W89" s="7">
        <f t="shared" si="64"/>
        <v>8302</v>
      </c>
      <c r="X89" s="7">
        <f t="shared" si="65"/>
        <v>14577</v>
      </c>
      <c r="Y89" s="7">
        <f t="shared" si="66"/>
        <v>3370</v>
      </c>
      <c r="Z89" s="7">
        <f t="shared" si="67"/>
        <v>938</v>
      </c>
      <c r="AA89" s="7">
        <f t="shared" si="68"/>
        <v>366</v>
      </c>
      <c r="AB89" s="7">
        <f t="shared" si="69"/>
        <v>2419</v>
      </c>
      <c r="AC89" s="7">
        <f t="shared" si="70"/>
        <v>175</v>
      </c>
      <c r="AD89" s="7">
        <f t="shared" si="71"/>
        <v>15</v>
      </c>
      <c r="AE89" s="7">
        <f t="shared" si="72"/>
        <v>0</v>
      </c>
      <c r="AF89" s="7">
        <f t="shared" si="73"/>
        <v>32</v>
      </c>
    </row>
    <row r="90" spans="1:32" ht="12.75">
      <c r="A90" s="11">
        <f t="shared" si="74"/>
        <v>79</v>
      </c>
      <c r="B90" s="20" t="s">
        <v>163</v>
      </c>
      <c r="C90" s="21" t="s">
        <v>164</v>
      </c>
      <c r="D90" s="13">
        <f t="shared" si="60"/>
        <v>3959.91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15">
        <v>3959.8</v>
      </c>
      <c r="L90" s="15">
        <v>3959.8</v>
      </c>
      <c r="M90" s="15">
        <v>3959.8</v>
      </c>
      <c r="N90" s="7"/>
      <c r="O90" s="7"/>
      <c r="P90" s="15"/>
      <c r="Q90" s="7">
        <f t="shared" si="61"/>
        <v>0.015</v>
      </c>
      <c r="R90" s="7">
        <v>3681</v>
      </c>
      <c r="S90" s="7">
        <f t="shared" si="58"/>
        <v>18</v>
      </c>
      <c r="T90" s="54">
        <f t="shared" si="62"/>
        <v>67011</v>
      </c>
      <c r="U90" s="4">
        <f t="shared" si="59"/>
        <v>67011</v>
      </c>
      <c r="V90" s="7">
        <f t="shared" si="63"/>
        <v>38704</v>
      </c>
      <c r="W90" s="7">
        <f t="shared" si="64"/>
        <v>7783</v>
      </c>
      <c r="X90" s="7">
        <f t="shared" si="65"/>
        <v>13666</v>
      </c>
      <c r="Y90" s="7">
        <f t="shared" si="66"/>
        <v>3160</v>
      </c>
      <c r="Z90" s="7">
        <f t="shared" si="67"/>
        <v>879</v>
      </c>
      <c r="AA90" s="7">
        <f t="shared" si="68"/>
        <v>343</v>
      </c>
      <c r="AB90" s="7">
        <f t="shared" si="69"/>
        <v>2268</v>
      </c>
      <c r="AC90" s="7">
        <f t="shared" si="70"/>
        <v>164</v>
      </c>
      <c r="AD90" s="7">
        <f t="shared" si="71"/>
        <v>14</v>
      </c>
      <c r="AE90" s="7">
        <f t="shared" si="72"/>
        <v>0</v>
      </c>
      <c r="AF90" s="7">
        <f t="shared" si="73"/>
        <v>30</v>
      </c>
    </row>
    <row r="91" spans="1:32" ht="17.25" customHeight="1">
      <c r="A91" s="11">
        <f t="shared" si="74"/>
        <v>80</v>
      </c>
      <c r="B91" s="20" t="s">
        <v>165</v>
      </c>
      <c r="C91" s="21" t="s">
        <v>166</v>
      </c>
      <c r="D91" s="13">
        <f t="shared" si="60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15">
        <v>4064.4</v>
      </c>
      <c r="L91" s="15">
        <v>4064.4</v>
      </c>
      <c r="M91" s="15">
        <v>4064.4</v>
      </c>
      <c r="N91" s="7"/>
      <c r="O91" s="7"/>
      <c r="P91" s="15"/>
      <c r="Q91" s="7">
        <f t="shared" si="61"/>
        <v>0.015</v>
      </c>
      <c r="R91" s="7">
        <v>3170</v>
      </c>
      <c r="S91" s="7">
        <f t="shared" si="58"/>
        <v>21</v>
      </c>
      <c r="T91" s="54">
        <f t="shared" si="62"/>
        <v>67011</v>
      </c>
      <c r="U91" s="4">
        <f t="shared" si="59"/>
        <v>67011</v>
      </c>
      <c r="V91" s="7">
        <f t="shared" si="63"/>
        <v>38704</v>
      </c>
      <c r="W91" s="7">
        <f t="shared" si="64"/>
        <v>7783</v>
      </c>
      <c r="X91" s="7">
        <f t="shared" si="65"/>
        <v>13666</v>
      </c>
      <c r="Y91" s="7">
        <f t="shared" si="66"/>
        <v>3160</v>
      </c>
      <c r="Z91" s="7">
        <f t="shared" si="67"/>
        <v>879</v>
      </c>
      <c r="AA91" s="7">
        <f t="shared" si="68"/>
        <v>343</v>
      </c>
      <c r="AB91" s="7">
        <f t="shared" si="69"/>
        <v>2268</v>
      </c>
      <c r="AC91" s="7">
        <f t="shared" si="70"/>
        <v>164</v>
      </c>
      <c r="AD91" s="7">
        <f t="shared" si="71"/>
        <v>14</v>
      </c>
      <c r="AE91" s="7">
        <f t="shared" si="72"/>
        <v>0</v>
      </c>
      <c r="AF91" s="7">
        <f t="shared" si="73"/>
        <v>30</v>
      </c>
    </row>
    <row r="92" spans="1:32" ht="12.75">
      <c r="A92" s="11">
        <f t="shared" si="74"/>
        <v>81</v>
      </c>
      <c r="B92" s="20" t="s">
        <v>167</v>
      </c>
      <c r="C92" s="21" t="s">
        <v>168</v>
      </c>
      <c r="D92" s="13">
        <f t="shared" si="60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15">
        <v>7874.89</v>
      </c>
      <c r="L92" s="15">
        <v>7874.89</v>
      </c>
      <c r="M92" s="15">
        <v>7874.89</v>
      </c>
      <c r="N92" s="7"/>
      <c r="O92" s="7"/>
      <c r="P92" s="15"/>
      <c r="Q92" s="7">
        <f t="shared" si="61"/>
        <v>0.029</v>
      </c>
      <c r="R92" s="7">
        <v>6854</v>
      </c>
      <c r="S92" s="7">
        <f t="shared" si="58"/>
        <v>19</v>
      </c>
      <c r="T92" s="54">
        <f t="shared" si="62"/>
        <v>129554</v>
      </c>
      <c r="U92" s="4">
        <f t="shared" si="59"/>
        <v>129555</v>
      </c>
      <c r="V92" s="7">
        <f t="shared" si="63"/>
        <v>74827</v>
      </c>
      <c r="W92" s="7">
        <f t="shared" si="64"/>
        <v>15047</v>
      </c>
      <c r="X92" s="7">
        <f t="shared" si="65"/>
        <v>26421</v>
      </c>
      <c r="Y92" s="7">
        <f t="shared" si="66"/>
        <v>6109</v>
      </c>
      <c r="Z92" s="7">
        <f t="shared" si="67"/>
        <v>1700</v>
      </c>
      <c r="AA92" s="7">
        <f t="shared" si="68"/>
        <v>664</v>
      </c>
      <c r="AB92" s="7">
        <f t="shared" si="69"/>
        <v>4385</v>
      </c>
      <c r="AC92" s="7">
        <f t="shared" si="70"/>
        <v>317</v>
      </c>
      <c r="AD92" s="7">
        <f t="shared" si="71"/>
        <v>27</v>
      </c>
      <c r="AE92" s="7">
        <f t="shared" si="72"/>
        <v>0</v>
      </c>
      <c r="AF92" s="7">
        <f t="shared" si="73"/>
        <v>58</v>
      </c>
    </row>
    <row r="93" spans="1:32" ht="16.5" customHeight="1">
      <c r="A93" s="11">
        <f t="shared" si="74"/>
        <v>82</v>
      </c>
      <c r="B93" s="20" t="s">
        <v>169</v>
      </c>
      <c r="C93" s="21" t="s">
        <v>170</v>
      </c>
      <c r="D93" s="13">
        <f t="shared" si="60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15">
        <v>14249.7</v>
      </c>
      <c r="L93" s="15">
        <v>14249.7</v>
      </c>
      <c r="M93" s="15">
        <v>14249.7</v>
      </c>
      <c r="N93" s="7"/>
      <c r="O93" s="7"/>
      <c r="P93" s="15"/>
      <c r="Q93" s="7">
        <f t="shared" si="61"/>
        <v>0.052</v>
      </c>
      <c r="R93" s="7">
        <v>17952</v>
      </c>
      <c r="S93" s="7">
        <f t="shared" si="58"/>
        <v>13</v>
      </c>
      <c r="T93" s="54">
        <f t="shared" si="62"/>
        <v>232304</v>
      </c>
      <c r="U93" s="4">
        <f t="shared" si="59"/>
        <v>232304</v>
      </c>
      <c r="V93" s="7">
        <f t="shared" si="63"/>
        <v>134173</v>
      </c>
      <c r="W93" s="7">
        <f t="shared" si="64"/>
        <v>26981</v>
      </c>
      <c r="X93" s="7">
        <f t="shared" si="65"/>
        <v>47375</v>
      </c>
      <c r="Y93" s="7">
        <f t="shared" si="66"/>
        <v>10953</v>
      </c>
      <c r="Z93" s="7">
        <f t="shared" si="67"/>
        <v>3049</v>
      </c>
      <c r="AA93" s="7">
        <f t="shared" si="68"/>
        <v>1191</v>
      </c>
      <c r="AB93" s="7">
        <f t="shared" si="69"/>
        <v>7863</v>
      </c>
      <c r="AC93" s="7">
        <f t="shared" si="70"/>
        <v>568</v>
      </c>
      <c r="AD93" s="7">
        <f t="shared" si="71"/>
        <v>48</v>
      </c>
      <c r="AE93" s="7">
        <f t="shared" si="72"/>
        <v>0</v>
      </c>
      <c r="AF93" s="7">
        <f t="shared" si="73"/>
        <v>103</v>
      </c>
    </row>
    <row r="94" spans="1:32" ht="12.75">
      <c r="A94" s="11">
        <f t="shared" si="74"/>
        <v>83</v>
      </c>
      <c r="B94" s="20" t="s">
        <v>171</v>
      </c>
      <c r="C94" s="21" t="s">
        <v>172</v>
      </c>
      <c r="D94" s="13">
        <f t="shared" si="60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15">
        <v>12884.5</v>
      </c>
      <c r="L94" s="15">
        <v>12884.5</v>
      </c>
      <c r="M94" s="15">
        <v>12884.5</v>
      </c>
      <c r="N94" s="7"/>
      <c r="O94" s="7"/>
      <c r="P94" s="15"/>
      <c r="Q94" s="7">
        <f t="shared" si="61"/>
        <v>0.047</v>
      </c>
      <c r="R94" s="7">
        <v>19267.4</v>
      </c>
      <c r="S94" s="7">
        <f t="shared" si="58"/>
        <v>11</v>
      </c>
      <c r="T94" s="54">
        <f t="shared" si="62"/>
        <v>209967</v>
      </c>
      <c r="U94" s="4">
        <f t="shared" si="59"/>
        <v>209965</v>
      </c>
      <c r="V94" s="7">
        <f t="shared" si="63"/>
        <v>121271</v>
      </c>
      <c r="W94" s="7">
        <f t="shared" si="64"/>
        <v>24386</v>
      </c>
      <c r="X94" s="7">
        <f t="shared" si="65"/>
        <v>42820</v>
      </c>
      <c r="Y94" s="7">
        <f t="shared" si="66"/>
        <v>9900</v>
      </c>
      <c r="Z94" s="7">
        <f t="shared" si="67"/>
        <v>2756</v>
      </c>
      <c r="AA94" s="7">
        <f t="shared" si="68"/>
        <v>1076</v>
      </c>
      <c r="AB94" s="7">
        <f t="shared" si="69"/>
        <v>7107</v>
      </c>
      <c r="AC94" s="7">
        <f t="shared" si="70"/>
        <v>513</v>
      </c>
      <c r="AD94" s="7">
        <f t="shared" si="71"/>
        <v>43</v>
      </c>
      <c r="AE94" s="7">
        <f t="shared" si="72"/>
        <v>0</v>
      </c>
      <c r="AF94" s="7">
        <f t="shared" si="73"/>
        <v>93</v>
      </c>
    </row>
    <row r="95" spans="1:32" ht="12.75">
      <c r="A95" s="11">
        <f t="shared" si="74"/>
        <v>84</v>
      </c>
      <c r="B95" s="20" t="s">
        <v>173</v>
      </c>
      <c r="C95" s="21" t="s">
        <v>174</v>
      </c>
      <c r="D95" s="13">
        <f t="shared" si="60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15">
        <v>12906.7</v>
      </c>
      <c r="L95" s="15">
        <v>12906.7</v>
      </c>
      <c r="M95" s="15">
        <v>12906.7</v>
      </c>
      <c r="N95" s="7"/>
      <c r="O95" s="7"/>
      <c r="P95" s="15"/>
      <c r="Q95" s="7">
        <f t="shared" si="61"/>
        <v>0.048</v>
      </c>
      <c r="R95" s="7">
        <v>18859.7</v>
      </c>
      <c r="S95" s="7">
        <f t="shared" si="58"/>
        <v>11</v>
      </c>
      <c r="T95" s="54">
        <f t="shared" si="62"/>
        <v>214434</v>
      </c>
      <c r="U95" s="4">
        <f t="shared" si="59"/>
        <v>214432</v>
      </c>
      <c r="V95" s="7">
        <f t="shared" si="63"/>
        <v>123851</v>
      </c>
      <c r="W95" s="7">
        <f t="shared" si="64"/>
        <v>24905</v>
      </c>
      <c r="X95" s="7">
        <f t="shared" si="65"/>
        <v>43731</v>
      </c>
      <c r="Y95" s="7">
        <f t="shared" si="66"/>
        <v>10111</v>
      </c>
      <c r="Z95" s="7">
        <f t="shared" si="67"/>
        <v>2814</v>
      </c>
      <c r="AA95" s="7">
        <f t="shared" si="68"/>
        <v>1099</v>
      </c>
      <c r="AB95" s="7">
        <f t="shared" si="69"/>
        <v>7258</v>
      </c>
      <c r="AC95" s="7">
        <f t="shared" si="70"/>
        <v>524</v>
      </c>
      <c r="AD95" s="7">
        <f t="shared" si="71"/>
        <v>44</v>
      </c>
      <c r="AE95" s="7">
        <f t="shared" si="72"/>
        <v>0</v>
      </c>
      <c r="AF95" s="7">
        <f t="shared" si="73"/>
        <v>95</v>
      </c>
    </row>
    <row r="96" spans="1:32" ht="12.75">
      <c r="A96" s="11">
        <f t="shared" si="74"/>
        <v>85</v>
      </c>
      <c r="B96" s="20" t="s">
        <v>175</v>
      </c>
      <c r="C96" s="21" t="s">
        <v>176</v>
      </c>
      <c r="D96" s="13">
        <f t="shared" si="60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15">
        <v>24531.75</v>
      </c>
      <c r="L96" s="15">
        <v>24531.75</v>
      </c>
      <c r="M96" s="15">
        <v>24531.75</v>
      </c>
      <c r="N96" s="7"/>
      <c r="O96" s="7"/>
      <c r="P96" s="15"/>
      <c r="Q96" s="7">
        <f t="shared" si="61"/>
        <v>0.09</v>
      </c>
      <c r="R96" s="7">
        <v>17256</v>
      </c>
      <c r="S96" s="7">
        <f t="shared" si="58"/>
        <v>23</v>
      </c>
      <c r="T96" s="54">
        <f t="shared" si="62"/>
        <v>402064</v>
      </c>
      <c r="U96" s="4">
        <f t="shared" si="59"/>
        <v>402071</v>
      </c>
      <c r="V96" s="7">
        <f>ROUND(($V$77/$U$77*T96),0)+6</f>
        <v>232227</v>
      </c>
      <c r="W96" s="7">
        <f t="shared" si="64"/>
        <v>46697</v>
      </c>
      <c r="X96" s="7">
        <f t="shared" si="65"/>
        <v>81996</v>
      </c>
      <c r="Y96" s="7">
        <f t="shared" si="66"/>
        <v>18958</v>
      </c>
      <c r="Z96" s="7">
        <f t="shared" si="67"/>
        <v>5277</v>
      </c>
      <c r="AA96" s="7">
        <f t="shared" si="68"/>
        <v>2061</v>
      </c>
      <c r="AB96" s="7">
        <f t="shared" si="69"/>
        <v>13610</v>
      </c>
      <c r="AC96" s="7">
        <f t="shared" si="70"/>
        <v>983</v>
      </c>
      <c r="AD96" s="7">
        <f t="shared" si="71"/>
        <v>83</v>
      </c>
      <c r="AE96" s="7">
        <f t="shared" si="72"/>
        <v>0</v>
      </c>
      <c r="AF96" s="7">
        <f t="shared" si="73"/>
        <v>179</v>
      </c>
    </row>
    <row r="97" spans="1:32" ht="12.75">
      <c r="A97" s="11">
        <f t="shared" si="74"/>
        <v>86</v>
      </c>
      <c r="B97" s="20" t="s">
        <v>177</v>
      </c>
      <c r="C97" s="21" t="s">
        <v>178</v>
      </c>
      <c r="D97" s="13">
        <f t="shared" si="60"/>
        <v>13438.91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15">
        <v>13448.2</v>
      </c>
      <c r="L97" s="15">
        <v>13448.2</v>
      </c>
      <c r="M97" s="15">
        <v>13448.2</v>
      </c>
      <c r="N97" s="7"/>
      <c r="O97" s="7"/>
      <c r="P97" s="15"/>
      <c r="Q97" s="7">
        <f t="shared" si="61"/>
        <v>0.049</v>
      </c>
      <c r="R97" s="7">
        <v>21442</v>
      </c>
      <c r="S97" s="7">
        <f t="shared" si="58"/>
        <v>10</v>
      </c>
      <c r="T97" s="54">
        <f t="shared" si="62"/>
        <v>218901</v>
      </c>
      <c r="U97" s="4">
        <f t="shared" si="59"/>
        <v>218900</v>
      </c>
      <c r="V97" s="7">
        <f t="shared" si="63"/>
        <v>126431</v>
      </c>
      <c r="W97" s="7">
        <f t="shared" si="64"/>
        <v>25424</v>
      </c>
      <c r="X97" s="7">
        <f t="shared" si="65"/>
        <v>44642</v>
      </c>
      <c r="Y97" s="7">
        <f t="shared" si="66"/>
        <v>10321</v>
      </c>
      <c r="Z97" s="7">
        <f t="shared" si="67"/>
        <v>2873</v>
      </c>
      <c r="AA97" s="7">
        <f t="shared" si="68"/>
        <v>1122</v>
      </c>
      <c r="AB97" s="7">
        <f t="shared" si="69"/>
        <v>7410</v>
      </c>
      <c r="AC97" s="7">
        <f t="shared" si="70"/>
        <v>535</v>
      </c>
      <c r="AD97" s="7">
        <f t="shared" si="71"/>
        <v>45</v>
      </c>
      <c r="AE97" s="7">
        <f t="shared" si="72"/>
        <v>0</v>
      </c>
      <c r="AF97" s="7">
        <f t="shared" si="73"/>
        <v>97</v>
      </c>
    </row>
    <row r="98" spans="1:32" ht="12.75">
      <c r="A98" s="11">
        <f t="shared" si="74"/>
        <v>87</v>
      </c>
      <c r="B98" s="20" t="s">
        <v>179</v>
      </c>
      <c r="C98" s="21" t="s">
        <v>180</v>
      </c>
      <c r="D98" s="13">
        <f t="shared" si="60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15">
        <v>9356.32</v>
      </c>
      <c r="L98" s="15">
        <v>9356.32</v>
      </c>
      <c r="M98" s="15">
        <v>9356.32</v>
      </c>
      <c r="N98" s="7"/>
      <c r="O98" s="7"/>
      <c r="P98" s="15"/>
      <c r="Q98" s="7">
        <f t="shared" si="61"/>
        <v>0.034</v>
      </c>
      <c r="R98" s="7">
        <v>10425</v>
      </c>
      <c r="S98" s="7">
        <f t="shared" si="58"/>
        <v>15</v>
      </c>
      <c r="T98" s="54">
        <f t="shared" si="62"/>
        <v>151891</v>
      </c>
      <c r="U98" s="4">
        <f t="shared" si="59"/>
        <v>151890</v>
      </c>
      <c r="V98" s="7">
        <f t="shared" si="63"/>
        <v>87728</v>
      </c>
      <c r="W98" s="7">
        <f t="shared" si="64"/>
        <v>17641</v>
      </c>
      <c r="X98" s="7">
        <f t="shared" si="65"/>
        <v>30976</v>
      </c>
      <c r="Y98" s="7">
        <f t="shared" si="66"/>
        <v>7162</v>
      </c>
      <c r="Z98" s="7">
        <f t="shared" si="67"/>
        <v>1993</v>
      </c>
      <c r="AA98" s="7">
        <f t="shared" si="68"/>
        <v>779</v>
      </c>
      <c r="AB98" s="7">
        <f t="shared" si="69"/>
        <v>5141</v>
      </c>
      <c r="AC98" s="7">
        <f t="shared" si="70"/>
        <v>371</v>
      </c>
      <c r="AD98" s="7">
        <f t="shared" si="71"/>
        <v>31</v>
      </c>
      <c r="AE98" s="7">
        <f t="shared" si="72"/>
        <v>0</v>
      </c>
      <c r="AF98" s="7">
        <f t="shared" si="73"/>
        <v>68</v>
      </c>
    </row>
    <row r="99" spans="1:32" ht="12.75">
      <c r="A99" s="11">
        <f t="shared" si="74"/>
        <v>88</v>
      </c>
      <c r="B99" s="20" t="s">
        <v>181</v>
      </c>
      <c r="C99" s="21" t="s">
        <v>182</v>
      </c>
      <c r="D99" s="13">
        <f t="shared" si="60"/>
        <v>24542.27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15">
        <v>24542.13</v>
      </c>
      <c r="L99" s="15">
        <v>24542.13</v>
      </c>
      <c r="M99" s="15">
        <v>24542.13</v>
      </c>
      <c r="N99" s="7"/>
      <c r="O99" s="7"/>
      <c r="P99" s="15"/>
      <c r="Q99" s="7">
        <f t="shared" si="61"/>
        <v>0.09</v>
      </c>
      <c r="R99" s="7">
        <v>16457</v>
      </c>
      <c r="S99" s="7">
        <f t="shared" si="58"/>
        <v>24</v>
      </c>
      <c r="T99" s="54">
        <f t="shared" si="62"/>
        <v>402064</v>
      </c>
      <c r="U99" s="4">
        <f t="shared" si="59"/>
        <v>402065</v>
      </c>
      <c r="V99" s="7">
        <f t="shared" si="63"/>
        <v>232221</v>
      </c>
      <c r="W99" s="7">
        <f t="shared" si="64"/>
        <v>46697</v>
      </c>
      <c r="X99" s="7">
        <f t="shared" si="65"/>
        <v>81996</v>
      </c>
      <c r="Y99" s="7">
        <f t="shared" si="66"/>
        <v>18958</v>
      </c>
      <c r="Z99" s="7">
        <f t="shared" si="67"/>
        <v>5277</v>
      </c>
      <c r="AA99" s="7">
        <f t="shared" si="68"/>
        <v>2061</v>
      </c>
      <c r="AB99" s="7">
        <f t="shared" si="69"/>
        <v>13610</v>
      </c>
      <c r="AC99" s="7">
        <f t="shared" si="70"/>
        <v>983</v>
      </c>
      <c r="AD99" s="7">
        <f t="shared" si="71"/>
        <v>83</v>
      </c>
      <c r="AE99" s="7">
        <f t="shared" si="72"/>
        <v>0</v>
      </c>
      <c r="AF99" s="7">
        <f t="shared" si="73"/>
        <v>179</v>
      </c>
    </row>
    <row r="100" spans="1:32" ht="12.75">
      <c r="A100" s="11">
        <f t="shared" si="74"/>
        <v>89</v>
      </c>
      <c r="B100" s="20" t="s">
        <v>183</v>
      </c>
      <c r="C100" s="21" t="s">
        <v>184</v>
      </c>
      <c r="D100" s="13">
        <f t="shared" si="60"/>
        <v>12747.03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15">
        <v>12746.92</v>
      </c>
      <c r="L100" s="15">
        <v>12746.92</v>
      </c>
      <c r="M100" s="15">
        <v>12746.92</v>
      </c>
      <c r="N100" s="7"/>
      <c r="O100" s="7"/>
      <c r="P100" s="15"/>
      <c r="Q100" s="7">
        <f t="shared" si="61"/>
        <v>0.047</v>
      </c>
      <c r="R100" s="7">
        <v>16185</v>
      </c>
      <c r="S100" s="7">
        <f t="shared" si="58"/>
        <v>13</v>
      </c>
      <c r="T100" s="54">
        <f t="shared" si="62"/>
        <v>209967</v>
      </c>
      <c r="U100" s="4">
        <f t="shared" si="59"/>
        <v>209965</v>
      </c>
      <c r="V100" s="7">
        <f t="shared" si="63"/>
        <v>121271</v>
      </c>
      <c r="W100" s="7">
        <f t="shared" si="64"/>
        <v>24386</v>
      </c>
      <c r="X100" s="7">
        <f t="shared" si="65"/>
        <v>42820</v>
      </c>
      <c r="Y100" s="7">
        <f t="shared" si="66"/>
        <v>9900</v>
      </c>
      <c r="Z100" s="7">
        <f t="shared" si="67"/>
        <v>2756</v>
      </c>
      <c r="AA100" s="7">
        <f t="shared" si="68"/>
        <v>1076</v>
      </c>
      <c r="AB100" s="7">
        <f t="shared" si="69"/>
        <v>7107</v>
      </c>
      <c r="AC100" s="7">
        <f t="shared" si="70"/>
        <v>513</v>
      </c>
      <c r="AD100" s="7">
        <f t="shared" si="71"/>
        <v>43</v>
      </c>
      <c r="AE100" s="7">
        <f t="shared" si="72"/>
        <v>0</v>
      </c>
      <c r="AF100" s="7">
        <f t="shared" si="73"/>
        <v>93</v>
      </c>
    </row>
    <row r="101" spans="1:32" s="31" customFormat="1" ht="24.75" customHeight="1">
      <c r="A101" s="211" t="s">
        <v>339</v>
      </c>
      <c r="B101" s="211"/>
      <c r="C101" s="211"/>
      <c r="D101" s="30">
        <f>SUM(D78:D100)</f>
        <v>271526.75000000006</v>
      </c>
      <c r="E101" s="30">
        <f aca="true" t="shared" si="75" ref="E101:R101">SUM(E78:E100)</f>
        <v>260172.88</v>
      </c>
      <c r="F101" s="30">
        <f t="shared" si="75"/>
        <v>260171.72</v>
      </c>
      <c r="G101" s="30">
        <f t="shared" si="75"/>
        <v>260170.72</v>
      </c>
      <c r="H101" s="30">
        <f t="shared" si="75"/>
        <v>260174.32000000004</v>
      </c>
      <c r="I101" s="30">
        <f t="shared" si="75"/>
        <v>260193.52000000005</v>
      </c>
      <c r="J101" s="30">
        <f t="shared" si="75"/>
        <v>260193.62000000005</v>
      </c>
      <c r="K101" s="30">
        <f t="shared" si="75"/>
        <v>260193.72000000006</v>
      </c>
      <c r="L101" s="30">
        <f t="shared" si="75"/>
        <v>260193.72000000006</v>
      </c>
      <c r="M101" s="30">
        <f t="shared" si="75"/>
        <v>260193.72000000006</v>
      </c>
      <c r="N101" s="30">
        <f t="shared" si="75"/>
        <v>0</v>
      </c>
      <c r="O101" s="30">
        <f t="shared" si="75"/>
        <v>0</v>
      </c>
      <c r="P101" s="30">
        <f t="shared" si="75"/>
        <v>0</v>
      </c>
      <c r="Q101" s="30">
        <f t="shared" si="75"/>
        <v>1.0000000000000002</v>
      </c>
      <c r="R101" s="58">
        <f t="shared" si="75"/>
        <v>307630.6</v>
      </c>
      <c r="S101" s="70">
        <f t="shared" si="58"/>
        <v>15</v>
      </c>
      <c r="T101" s="161">
        <v>4467375</v>
      </c>
      <c r="U101" s="60">
        <f aca="true" t="shared" si="76" ref="U101:AF101">SUM(U78:U100)</f>
        <v>4467375</v>
      </c>
      <c r="V101" s="60">
        <f t="shared" si="76"/>
        <v>2580238</v>
      </c>
      <c r="W101" s="60">
        <f t="shared" si="76"/>
        <v>518859</v>
      </c>
      <c r="X101" s="60">
        <f t="shared" si="76"/>
        <v>911062</v>
      </c>
      <c r="Y101" s="60">
        <f t="shared" si="76"/>
        <v>210642</v>
      </c>
      <c r="Z101" s="60">
        <f t="shared" si="76"/>
        <v>58631</v>
      </c>
      <c r="AA101" s="60">
        <f t="shared" si="76"/>
        <v>22898</v>
      </c>
      <c r="AB101" s="60">
        <f t="shared" si="76"/>
        <v>151215</v>
      </c>
      <c r="AC101" s="60">
        <f t="shared" si="76"/>
        <v>10921</v>
      </c>
      <c r="AD101" s="60">
        <f t="shared" si="76"/>
        <v>921</v>
      </c>
      <c r="AE101" s="60">
        <f t="shared" si="76"/>
        <v>0</v>
      </c>
      <c r="AF101" s="68">
        <f t="shared" si="76"/>
        <v>1988</v>
      </c>
    </row>
    <row r="102" spans="1:32" s="33" customFormat="1" ht="26.25" customHeight="1">
      <c r="A102" s="203" t="s">
        <v>185</v>
      </c>
      <c r="B102" s="204"/>
      <c r="C102" s="205"/>
      <c r="D102" s="32">
        <f aca="true" t="shared" si="77" ref="D102:P102">D101+D76+D59+D28</f>
        <v>1043951.65</v>
      </c>
      <c r="E102" s="32">
        <f t="shared" si="77"/>
        <v>1032569.74</v>
      </c>
      <c r="F102" s="32">
        <f t="shared" si="77"/>
        <v>1032474.28</v>
      </c>
      <c r="G102" s="32">
        <f t="shared" si="77"/>
        <v>1032573.9299999999</v>
      </c>
      <c r="H102" s="32">
        <f t="shared" si="77"/>
        <v>1032613.53</v>
      </c>
      <c r="I102" s="32">
        <f t="shared" si="77"/>
        <v>1032638.7700000001</v>
      </c>
      <c r="J102" s="32">
        <f t="shared" si="77"/>
        <v>1032642.9200000002</v>
      </c>
      <c r="K102" s="32">
        <f t="shared" si="77"/>
        <v>1032643.4200000002</v>
      </c>
      <c r="L102" s="32">
        <f t="shared" si="77"/>
        <v>1032651.46</v>
      </c>
      <c r="M102" s="32">
        <f t="shared" si="77"/>
        <v>1032674.0200000001</v>
      </c>
      <c r="N102" s="32">
        <f t="shared" si="77"/>
        <v>0</v>
      </c>
      <c r="O102" s="32">
        <f t="shared" si="77"/>
        <v>0</v>
      </c>
      <c r="P102" s="32">
        <f t="shared" si="77"/>
        <v>0</v>
      </c>
      <c r="Q102" s="55"/>
      <c r="R102" s="59">
        <f>R101+R76+R59+R28</f>
        <v>953968.6</v>
      </c>
      <c r="S102" s="71">
        <f t="shared" si="58"/>
        <v>17</v>
      </c>
      <c r="T102" s="64">
        <f aca="true" t="shared" si="78" ref="T102:AF102">T101+T76+T59+T28</f>
        <v>16583516</v>
      </c>
      <c r="U102" s="61">
        <f t="shared" si="78"/>
        <v>16583516</v>
      </c>
      <c r="V102" s="61">
        <f t="shared" si="78"/>
        <v>9638275</v>
      </c>
      <c r="W102" s="61">
        <f t="shared" si="78"/>
        <v>1940671</v>
      </c>
      <c r="X102" s="61">
        <f t="shared" si="78"/>
        <v>3453537</v>
      </c>
      <c r="Y102" s="61">
        <f t="shared" si="78"/>
        <v>407320</v>
      </c>
      <c r="Z102" s="61">
        <f t="shared" si="78"/>
        <v>179565</v>
      </c>
      <c r="AA102" s="61">
        <f t="shared" si="78"/>
        <v>36099</v>
      </c>
      <c r="AB102" s="61">
        <f t="shared" si="78"/>
        <v>726643</v>
      </c>
      <c r="AC102" s="61">
        <f t="shared" si="78"/>
        <v>67956</v>
      </c>
      <c r="AD102" s="61">
        <f t="shared" si="78"/>
        <v>5862</v>
      </c>
      <c r="AE102" s="61">
        <f t="shared" si="78"/>
        <v>101781</v>
      </c>
      <c r="AF102" s="64">
        <f t="shared" si="78"/>
        <v>25807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206" t="s">
        <v>187</v>
      </c>
      <c r="B104" s="207"/>
      <c r="C104" s="208"/>
      <c r="D104" s="41"/>
    </row>
    <row r="105" spans="1:21" ht="12">
      <c r="A105" s="37"/>
      <c r="B105" s="38"/>
      <c r="C105" s="37"/>
      <c r="D105" s="37"/>
      <c r="F105" s="39"/>
      <c r="G105" s="39"/>
      <c r="I105" s="39"/>
      <c r="T105" s="39"/>
      <c r="U105" s="65"/>
    </row>
    <row r="106" spans="1:21" ht="12">
      <c r="A106" s="37"/>
      <c r="B106" s="147" t="s">
        <v>319</v>
      </c>
      <c r="C106" s="38"/>
      <c r="D106" s="37"/>
      <c r="H106" s="39"/>
      <c r="R106" s="147" t="s">
        <v>319</v>
      </c>
      <c r="S106" s="147"/>
      <c r="T106" s="148"/>
      <c r="U106" s="148">
        <f>U88+U86+U85+U69+U45+U44+U43+U17+U11+U6</f>
        <v>2299445</v>
      </c>
    </row>
    <row r="107" spans="1:21" ht="12">
      <c r="A107" s="37"/>
      <c r="B107" s="147" t="s">
        <v>320</v>
      </c>
      <c r="C107" s="38"/>
      <c r="D107" s="37"/>
      <c r="H107" s="39"/>
      <c r="R107" s="147" t="s">
        <v>320</v>
      </c>
      <c r="S107" s="147"/>
      <c r="T107" s="148"/>
      <c r="U107" s="148">
        <f>U102-U106</f>
        <v>14284071</v>
      </c>
    </row>
    <row r="108" spans="1:21" ht="12">
      <c r="A108" s="37"/>
      <c r="B108" s="38"/>
      <c r="C108" s="37"/>
      <c r="D108" s="37"/>
      <c r="H108" s="39"/>
      <c r="U108" s="65"/>
    </row>
    <row r="109" spans="1:21" ht="12">
      <c r="A109" s="37"/>
      <c r="B109" s="38"/>
      <c r="C109" s="37"/>
      <c r="D109" s="37"/>
      <c r="H109" s="39"/>
      <c r="U109" s="65"/>
    </row>
    <row r="110" spans="1:21" ht="12">
      <c r="A110" s="37"/>
      <c r="B110" s="38"/>
      <c r="C110" s="37"/>
      <c r="D110" s="37"/>
      <c r="H110" s="39"/>
      <c r="U110" s="65"/>
    </row>
    <row r="111" spans="1:4" ht="12">
      <c r="A111" s="37"/>
      <c r="B111" s="72" t="s">
        <v>206</v>
      </c>
      <c r="C111" s="37"/>
      <c r="D111" s="37"/>
    </row>
    <row r="112" spans="1:4" ht="12">
      <c r="A112" s="37"/>
      <c r="B112" s="38" t="s">
        <v>207</v>
      </c>
      <c r="C112" s="37"/>
      <c r="D112" s="37"/>
    </row>
    <row r="113" spans="1:4" ht="12">
      <c r="A113" s="37"/>
      <c r="B113" s="38"/>
      <c r="C113" s="37"/>
      <c r="D113" s="37"/>
    </row>
  </sheetData>
  <sheetProtection/>
  <mergeCells count="11">
    <mergeCell ref="A102:C102"/>
    <mergeCell ref="A104:C104"/>
    <mergeCell ref="B60:C60"/>
    <mergeCell ref="A76:C76"/>
    <mergeCell ref="B77:C77"/>
    <mergeCell ref="A101:C101"/>
    <mergeCell ref="V3:W3"/>
    <mergeCell ref="B5:C5"/>
    <mergeCell ref="A28:C28"/>
    <mergeCell ref="B29:C29"/>
    <mergeCell ref="B59:C59"/>
  </mergeCells>
  <printOptions/>
  <pageMargins left="0.58" right="0.16" top="0.17" bottom="0.18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PageLayoutView="0" workbookViewId="0" topLeftCell="A1">
      <pane xSplit="3" ySplit="4" topLeftCell="D7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T1" sqref="D1:T16384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6" width="11.375" style="3" hidden="1" customWidth="1"/>
    <col min="17" max="17" width="7.125" style="3" hidden="1" customWidth="1"/>
    <col min="18" max="18" width="7.875" style="3" hidden="1" customWidth="1"/>
    <col min="19" max="19" width="10.25390625" style="3" hidden="1" customWidth="1"/>
    <col min="20" max="20" width="10.875" style="3" hidden="1" customWidth="1"/>
    <col min="21" max="21" width="10.25390625" style="3" customWidth="1"/>
    <col min="22" max="22" width="11.75390625" style="3" customWidth="1"/>
    <col min="23" max="23" width="9.125" style="3" customWidth="1"/>
    <col min="24" max="24" width="9.875" style="3" customWidth="1"/>
    <col min="25" max="25" width="9.375" style="3" customWidth="1"/>
    <col min="26" max="26" width="8.875" style="3" customWidth="1"/>
    <col min="27" max="27" width="8.00390625" style="3" customWidth="1"/>
    <col min="28" max="28" width="8.25390625" style="3" customWidth="1"/>
    <col min="29" max="29" width="8.75390625" style="3" customWidth="1"/>
    <col min="30" max="30" width="7.125" style="3" customWidth="1"/>
    <col min="31" max="31" width="9.00390625" style="3" customWidth="1"/>
    <col min="32" max="32" width="7.375" style="3" customWidth="1"/>
    <col min="33" max="16384" width="12.125" style="3" customWidth="1"/>
  </cols>
  <sheetData>
    <row r="1" spans="1:24" ht="16.5" customHeight="1">
      <c r="A1" s="73" t="s">
        <v>344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</row>
    <row r="2" spans="1:24" ht="16.5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</row>
    <row r="3" spans="1:32" ht="16.5" customHeight="1">
      <c r="A3" s="173"/>
      <c r="B3" s="174"/>
      <c r="C3" s="179"/>
      <c r="U3" s="167"/>
      <c r="V3" s="4" t="s">
        <v>329</v>
      </c>
      <c r="W3" s="169"/>
      <c r="X3" s="169"/>
      <c r="Y3" s="169"/>
      <c r="Z3" s="169"/>
      <c r="AA3" s="169"/>
      <c r="AB3" s="169"/>
      <c r="AC3" s="169"/>
      <c r="AD3" s="169"/>
      <c r="AE3" s="169"/>
      <c r="AF3" s="5"/>
    </row>
    <row r="4" spans="1:32" ht="62.25" customHeight="1">
      <c r="A4" s="176"/>
      <c r="B4" s="177"/>
      <c r="C4" s="180"/>
      <c r="D4" s="42" t="s">
        <v>345</v>
      </c>
      <c r="E4" s="6" t="s">
        <v>0</v>
      </c>
      <c r="F4" s="6" t="s">
        <v>1</v>
      </c>
      <c r="G4" s="6" t="s">
        <v>2</v>
      </c>
      <c r="H4" s="6" t="s">
        <v>3</v>
      </c>
      <c r="I4" s="6" t="s">
        <v>4</v>
      </c>
      <c r="J4" s="6" t="s">
        <v>5</v>
      </c>
      <c r="K4" s="6" t="s">
        <v>326</v>
      </c>
      <c r="L4" s="6" t="s">
        <v>327</v>
      </c>
      <c r="M4" s="6" t="s">
        <v>328</v>
      </c>
      <c r="N4" s="6" t="s">
        <v>332</v>
      </c>
      <c r="O4" s="6" t="s">
        <v>333</v>
      </c>
      <c r="P4" s="6" t="s">
        <v>334</v>
      </c>
      <c r="Q4" s="7" t="s">
        <v>188</v>
      </c>
      <c r="R4" s="46" t="s">
        <v>203</v>
      </c>
      <c r="S4" s="69" t="s">
        <v>205</v>
      </c>
      <c r="T4" s="164" t="s">
        <v>201</v>
      </c>
      <c r="U4" s="168" t="s">
        <v>200</v>
      </c>
      <c r="V4" s="165" t="s">
        <v>198</v>
      </c>
      <c r="W4" s="44" t="s">
        <v>189</v>
      </c>
      <c r="X4" s="43" t="s">
        <v>190</v>
      </c>
      <c r="Y4" s="43" t="s">
        <v>191</v>
      </c>
      <c r="Z4" s="43" t="s">
        <v>192</v>
      </c>
      <c r="AA4" s="43" t="s">
        <v>193</v>
      </c>
      <c r="AB4" s="43" t="s">
        <v>194</v>
      </c>
      <c r="AC4" s="43" t="s">
        <v>195</v>
      </c>
      <c r="AD4" s="43" t="s">
        <v>196</v>
      </c>
      <c r="AE4" s="43" t="s">
        <v>197</v>
      </c>
      <c r="AF4" s="7" t="s">
        <v>199</v>
      </c>
    </row>
    <row r="5" spans="1:32" s="10" customFormat="1" ht="20.25" customHeight="1">
      <c r="A5" s="171"/>
      <c r="B5" s="197" t="s">
        <v>335</v>
      </c>
      <c r="C5" s="19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48"/>
      <c r="U5" s="166">
        <f>SUM(V5:AF5)</f>
        <v>2616959</v>
      </c>
      <c r="V5" s="67">
        <v>1709397</v>
      </c>
      <c r="W5" s="67">
        <v>343278</v>
      </c>
      <c r="X5" s="67">
        <v>540017</v>
      </c>
      <c r="Y5" s="67">
        <v>395</v>
      </c>
      <c r="Z5" s="67">
        <v>6957</v>
      </c>
      <c r="AA5" s="67">
        <v>13198</v>
      </c>
      <c r="AB5" s="67">
        <v>0</v>
      </c>
      <c r="AC5" s="67">
        <v>3717</v>
      </c>
      <c r="AD5" s="67">
        <v>0</v>
      </c>
      <c r="AE5" s="67">
        <v>0</v>
      </c>
      <c r="AF5" s="162">
        <f>T28-SUM(V5:AE5)</f>
        <v>0</v>
      </c>
    </row>
    <row r="6" spans="1:32" ht="12" customHeight="1">
      <c r="A6" s="11">
        <v>1</v>
      </c>
      <c r="B6" s="12" t="s">
        <v>6</v>
      </c>
      <c r="C6" s="13" t="s">
        <v>7</v>
      </c>
      <c r="D6" s="157">
        <f>ROUND(((E6+F6+G6+H6+I6+J6+K6+L6+M6+N6+O6+P6)/9),2)</f>
        <v>60145.53</v>
      </c>
      <c r="E6" s="15">
        <v>60148.4</v>
      </c>
      <c r="F6" s="15">
        <v>60148.3</v>
      </c>
      <c r="G6" s="15">
        <v>60144.5</v>
      </c>
      <c r="H6" s="15">
        <v>60144.5</v>
      </c>
      <c r="I6" s="15">
        <v>60144.5</v>
      </c>
      <c r="J6" s="7">
        <v>60144.9</v>
      </c>
      <c r="K6" s="15">
        <v>60144.9</v>
      </c>
      <c r="L6" s="15">
        <v>60144.9</v>
      </c>
      <c r="M6" s="15">
        <v>60144.9</v>
      </c>
      <c r="N6" s="7"/>
      <c r="O6" s="15"/>
      <c r="P6" s="7"/>
      <c r="Q6" s="7">
        <f aca="true" t="shared" si="0" ref="Q6:Q27">ROUND((D6/$D$28),3)</f>
        <v>0.208</v>
      </c>
      <c r="R6" s="7">
        <v>22</v>
      </c>
      <c r="S6" s="7">
        <f>ROUND((U6/R6),0)</f>
        <v>24742</v>
      </c>
      <c r="T6" s="47">
        <f>ROUND((Q6*$T$28),0)</f>
        <v>544327</v>
      </c>
      <c r="U6" s="146">
        <f>SUM(V6:AF6)</f>
        <v>544326</v>
      </c>
      <c r="V6" s="7">
        <f>ROUND(($V$5/$U$5*T6),0)</f>
        <v>355554</v>
      </c>
      <c r="W6" s="7">
        <f>ROUND(($W$5/$U$5*T6),0)</f>
        <v>71402</v>
      </c>
      <c r="X6" s="7">
        <f>ROUND(($X$5/$U$5*T6),0)</f>
        <v>112323</v>
      </c>
      <c r="Y6" s="7">
        <f>ROUND(($Y$5/$U$5*T6),0)</f>
        <v>82</v>
      </c>
      <c r="Z6" s="7">
        <f>ROUND(($Z$5/$U$5*T6),0)</f>
        <v>1447</v>
      </c>
      <c r="AA6" s="7">
        <f>ROUND(($AA$5/$U$5*T6),0)</f>
        <v>2745</v>
      </c>
      <c r="AB6" s="7">
        <f>ROUND(($AB$5*$U$5*T6),0)</f>
        <v>0</v>
      </c>
      <c r="AC6" s="7">
        <f>ROUND(($AC$5/$U$5*T6),0)</f>
        <v>773</v>
      </c>
      <c r="AD6" s="7">
        <f>ROUND(($AD$5/$U$5*T6),0)</f>
        <v>0</v>
      </c>
      <c r="AE6" s="7">
        <f>ROUND(($AE$5/$U$5*T6),0)</f>
        <v>0</v>
      </c>
      <c r="AF6" s="7">
        <f>ROUND(($AF$5/$U$5*T6),0)</f>
        <v>0</v>
      </c>
    </row>
    <row r="7" spans="1:32" ht="15.75" customHeight="1">
      <c r="A7" s="11">
        <f aca="true" t="shared" si="1" ref="A7:A16">A6+1</f>
        <v>2</v>
      </c>
      <c r="B7" s="12" t="s">
        <v>8</v>
      </c>
      <c r="C7" s="13" t="s">
        <v>9</v>
      </c>
      <c r="D7" s="157">
        <f aca="true" t="shared" si="2" ref="D7:D27">ROUND(((E7+F7+G7+H7+I7+J7+K7+L7+M7+N7+O7+P7)/9),2)</f>
        <v>22764.78</v>
      </c>
      <c r="E7" s="15">
        <v>22764.42</v>
      </c>
      <c r="F7" s="15">
        <v>22764.42</v>
      </c>
      <c r="G7" s="15">
        <v>22764.42</v>
      </c>
      <c r="H7" s="15">
        <v>22764.42</v>
      </c>
      <c r="I7" s="15">
        <v>22764.42</v>
      </c>
      <c r="J7" s="15">
        <v>22765.22</v>
      </c>
      <c r="K7" s="15">
        <v>22765.22</v>
      </c>
      <c r="L7" s="15">
        <v>22765.22</v>
      </c>
      <c r="M7" s="15">
        <v>22765.22</v>
      </c>
      <c r="N7" s="7"/>
      <c r="O7" s="15"/>
      <c r="P7" s="7"/>
      <c r="Q7" s="7">
        <f t="shared" si="0"/>
        <v>0.079</v>
      </c>
      <c r="R7" s="7">
        <v>11</v>
      </c>
      <c r="S7" s="7">
        <f aca="true" t="shared" si="3" ref="S7:S27">ROUND((U7/R7),0)</f>
        <v>18795</v>
      </c>
      <c r="T7" s="47">
        <f aca="true" t="shared" si="4" ref="T7:T27">ROUND((Q7*$T$28),0)</f>
        <v>206740</v>
      </c>
      <c r="U7" s="4">
        <f aca="true" t="shared" si="5" ref="U7:U27">SUM(V7:AF7)</f>
        <v>206741</v>
      </c>
      <c r="V7" s="7">
        <f aca="true" t="shared" si="6" ref="V7:V27">ROUND(($V$5/$U$5*T7),0)</f>
        <v>135043</v>
      </c>
      <c r="W7" s="7">
        <f aca="true" t="shared" si="7" ref="W7:W27">ROUND(($W$5/$U$5*T7),0)</f>
        <v>27119</v>
      </c>
      <c r="X7" s="7">
        <f aca="true" t="shared" si="8" ref="X7:X27">ROUND(($X$5/$U$5*T7),0)</f>
        <v>42661</v>
      </c>
      <c r="Y7" s="7">
        <f aca="true" t="shared" si="9" ref="Y7:Y27">ROUND(($Y$5/$U$5*T7),0)</f>
        <v>31</v>
      </c>
      <c r="Z7" s="7">
        <f aca="true" t="shared" si="10" ref="Z7:Z27">ROUND(($Z$5/$U$5*T7),0)</f>
        <v>550</v>
      </c>
      <c r="AA7" s="7">
        <f aca="true" t="shared" si="11" ref="AA7:AA27">ROUND(($AA$5/$U$5*T7),0)</f>
        <v>1043</v>
      </c>
      <c r="AB7" s="7">
        <f aca="true" t="shared" si="12" ref="AB7:AB27">ROUND(($AB$5*$U$5*T7),0)</f>
        <v>0</v>
      </c>
      <c r="AC7" s="7">
        <f aca="true" t="shared" si="13" ref="AC7:AC27">ROUND(($AC$5/$U$5*T7),0)</f>
        <v>294</v>
      </c>
      <c r="AD7" s="7">
        <f aca="true" t="shared" si="14" ref="AD7:AD27">ROUND(($AD$5/$U$5*T7),0)</f>
        <v>0</v>
      </c>
      <c r="AE7" s="7">
        <f aca="true" t="shared" si="15" ref="AE7:AE27">ROUND(($AE$5/$U$5*T7),0)</f>
        <v>0</v>
      </c>
      <c r="AF7" s="7">
        <f aca="true" t="shared" si="16" ref="AF7:AF27">ROUND(($AF$5/$U$5*T7),0)</f>
        <v>0</v>
      </c>
    </row>
    <row r="8" spans="1:32" ht="12.75">
      <c r="A8" s="11">
        <f t="shared" si="1"/>
        <v>3</v>
      </c>
      <c r="B8" s="12" t="s">
        <v>10</v>
      </c>
      <c r="C8" s="13" t="s">
        <v>11</v>
      </c>
      <c r="D8" s="157">
        <f t="shared" si="2"/>
        <v>3820.63</v>
      </c>
      <c r="E8" s="15">
        <v>3820.63</v>
      </c>
      <c r="F8" s="15">
        <v>3820.63</v>
      </c>
      <c r="G8" s="15">
        <v>3820.63</v>
      </c>
      <c r="H8" s="15">
        <v>3820.63</v>
      </c>
      <c r="I8" s="15">
        <v>3820.63</v>
      </c>
      <c r="J8" s="15">
        <v>3820.63</v>
      </c>
      <c r="K8" s="15">
        <v>3820.63</v>
      </c>
      <c r="L8" s="15">
        <v>3820.63</v>
      </c>
      <c r="M8" s="15">
        <v>3820.59</v>
      </c>
      <c r="N8" s="7"/>
      <c r="O8" s="15"/>
      <c r="P8" s="7"/>
      <c r="Q8" s="7">
        <f t="shared" si="0"/>
        <v>0.013</v>
      </c>
      <c r="R8" s="7">
        <v>1</v>
      </c>
      <c r="S8" s="7">
        <f t="shared" si="3"/>
        <v>34020</v>
      </c>
      <c r="T8" s="47">
        <f t="shared" si="4"/>
        <v>34020</v>
      </c>
      <c r="U8" s="4">
        <f t="shared" si="5"/>
        <v>34020</v>
      </c>
      <c r="V8" s="7">
        <f t="shared" si="6"/>
        <v>22222</v>
      </c>
      <c r="W8" s="7">
        <f t="shared" si="7"/>
        <v>4463</v>
      </c>
      <c r="X8" s="7">
        <f t="shared" si="8"/>
        <v>7020</v>
      </c>
      <c r="Y8" s="7">
        <f t="shared" si="9"/>
        <v>5</v>
      </c>
      <c r="Z8" s="7">
        <f t="shared" si="10"/>
        <v>90</v>
      </c>
      <c r="AA8" s="7">
        <f t="shared" si="11"/>
        <v>172</v>
      </c>
      <c r="AB8" s="7">
        <f t="shared" si="12"/>
        <v>0</v>
      </c>
      <c r="AC8" s="7">
        <f t="shared" si="13"/>
        <v>48</v>
      </c>
      <c r="AD8" s="7">
        <f t="shared" si="14"/>
        <v>0</v>
      </c>
      <c r="AE8" s="7">
        <f t="shared" si="15"/>
        <v>0</v>
      </c>
      <c r="AF8" s="7">
        <f t="shared" si="16"/>
        <v>0</v>
      </c>
    </row>
    <row r="9" spans="1:32" ht="15.75" customHeight="1">
      <c r="A9" s="11">
        <f t="shared" si="1"/>
        <v>4</v>
      </c>
      <c r="B9" s="12" t="s">
        <v>12</v>
      </c>
      <c r="C9" s="13" t="s">
        <v>13</v>
      </c>
      <c r="D9" s="157">
        <f t="shared" si="2"/>
        <v>14333.49</v>
      </c>
      <c r="E9" s="15">
        <v>14333.49</v>
      </c>
      <c r="F9" s="15">
        <v>14333.49</v>
      </c>
      <c r="G9" s="15">
        <v>14333.49</v>
      </c>
      <c r="H9" s="15">
        <v>14333.49</v>
      </c>
      <c r="I9" s="15">
        <v>14333.49</v>
      </c>
      <c r="J9" s="15">
        <v>14333.49</v>
      </c>
      <c r="K9" s="15">
        <v>14333.49</v>
      </c>
      <c r="L9" s="15">
        <v>14333.49</v>
      </c>
      <c r="M9" s="15">
        <v>14333.49</v>
      </c>
      <c r="N9" s="7"/>
      <c r="O9" s="15"/>
      <c r="P9" s="7"/>
      <c r="Q9" s="7">
        <f t="shared" si="0"/>
        <v>0.05</v>
      </c>
      <c r="R9" s="7">
        <v>8</v>
      </c>
      <c r="S9" s="7">
        <f t="shared" si="3"/>
        <v>16356</v>
      </c>
      <c r="T9" s="47">
        <f t="shared" si="4"/>
        <v>130848</v>
      </c>
      <c r="U9" s="4">
        <f t="shared" si="5"/>
        <v>130849</v>
      </c>
      <c r="V9" s="7">
        <f t="shared" si="6"/>
        <v>85470</v>
      </c>
      <c r="W9" s="7">
        <f t="shared" si="7"/>
        <v>17164</v>
      </c>
      <c r="X9" s="7">
        <f t="shared" si="8"/>
        <v>27001</v>
      </c>
      <c r="Y9" s="7">
        <f t="shared" si="9"/>
        <v>20</v>
      </c>
      <c r="Z9" s="7">
        <f t="shared" si="10"/>
        <v>348</v>
      </c>
      <c r="AA9" s="7">
        <f t="shared" si="11"/>
        <v>660</v>
      </c>
      <c r="AB9" s="7">
        <f t="shared" si="12"/>
        <v>0</v>
      </c>
      <c r="AC9" s="7">
        <f t="shared" si="13"/>
        <v>186</v>
      </c>
      <c r="AD9" s="7">
        <f t="shared" si="14"/>
        <v>0</v>
      </c>
      <c r="AE9" s="7">
        <f t="shared" si="15"/>
        <v>0</v>
      </c>
      <c r="AF9" s="7">
        <f t="shared" si="16"/>
        <v>0</v>
      </c>
    </row>
    <row r="10" spans="1:32" ht="16.5" customHeight="1">
      <c r="A10" s="11">
        <f t="shared" si="1"/>
        <v>5</v>
      </c>
      <c r="B10" s="12" t="s">
        <v>14</v>
      </c>
      <c r="C10" s="13" t="s">
        <v>15</v>
      </c>
      <c r="D10" s="157">
        <f t="shared" si="2"/>
        <v>8889.05</v>
      </c>
      <c r="E10" s="15">
        <v>8889.05</v>
      </c>
      <c r="F10" s="15">
        <v>8889.05</v>
      </c>
      <c r="G10" s="15">
        <v>8889.05</v>
      </c>
      <c r="H10" s="15">
        <v>8889.05</v>
      </c>
      <c r="I10" s="15">
        <v>8889.05</v>
      </c>
      <c r="J10" s="15">
        <v>8889.05</v>
      </c>
      <c r="K10" s="15">
        <v>8889.05</v>
      </c>
      <c r="L10" s="15">
        <v>8889.05</v>
      </c>
      <c r="M10" s="15">
        <v>8889.05</v>
      </c>
      <c r="N10" s="7"/>
      <c r="O10" s="15"/>
      <c r="P10" s="7"/>
      <c r="Q10" s="7">
        <f t="shared" si="0"/>
        <v>0.031</v>
      </c>
      <c r="R10" s="7">
        <v>5</v>
      </c>
      <c r="S10" s="7">
        <f t="shared" si="3"/>
        <v>16225</v>
      </c>
      <c r="T10" s="47">
        <f t="shared" si="4"/>
        <v>81126</v>
      </c>
      <c r="U10" s="4">
        <f t="shared" si="5"/>
        <v>81126</v>
      </c>
      <c r="V10" s="7">
        <f t="shared" si="6"/>
        <v>52991</v>
      </c>
      <c r="W10" s="7">
        <f t="shared" si="7"/>
        <v>10642</v>
      </c>
      <c r="X10" s="7">
        <f t="shared" si="8"/>
        <v>16741</v>
      </c>
      <c r="Y10" s="7">
        <f t="shared" si="9"/>
        <v>12</v>
      </c>
      <c r="Z10" s="7">
        <f t="shared" si="10"/>
        <v>216</v>
      </c>
      <c r="AA10" s="7">
        <f t="shared" si="11"/>
        <v>409</v>
      </c>
      <c r="AB10" s="7">
        <f t="shared" si="12"/>
        <v>0</v>
      </c>
      <c r="AC10" s="7">
        <f t="shared" si="13"/>
        <v>115</v>
      </c>
      <c r="AD10" s="7">
        <f t="shared" si="14"/>
        <v>0</v>
      </c>
      <c r="AE10" s="7">
        <f t="shared" si="15"/>
        <v>0</v>
      </c>
      <c r="AF10" s="7">
        <f t="shared" si="16"/>
        <v>0</v>
      </c>
    </row>
    <row r="11" spans="1:32" ht="12.75">
      <c r="A11" s="11">
        <f t="shared" si="1"/>
        <v>6</v>
      </c>
      <c r="B11" s="12" t="s">
        <v>16</v>
      </c>
      <c r="C11" s="13" t="s">
        <v>17</v>
      </c>
      <c r="D11" s="157">
        <f t="shared" si="2"/>
        <v>30754.22</v>
      </c>
      <c r="E11" s="15">
        <v>30754.22</v>
      </c>
      <c r="F11" s="15">
        <v>30754.22</v>
      </c>
      <c r="G11" s="15">
        <v>30754.22</v>
      </c>
      <c r="H11" s="15">
        <v>30754.22</v>
      </c>
      <c r="I11" s="15">
        <v>30754.22</v>
      </c>
      <c r="J11" s="15">
        <v>30754.22</v>
      </c>
      <c r="K11" s="15">
        <v>30754.22</v>
      </c>
      <c r="L11" s="15">
        <v>30754.22</v>
      </c>
      <c r="M11" s="15">
        <v>30754.22</v>
      </c>
      <c r="N11" s="7"/>
      <c r="O11" s="15"/>
      <c r="P11" s="7"/>
      <c r="Q11" s="7">
        <f t="shared" si="0"/>
        <v>0.106</v>
      </c>
      <c r="R11" s="7">
        <v>12</v>
      </c>
      <c r="S11" s="7">
        <f t="shared" si="3"/>
        <v>23117</v>
      </c>
      <c r="T11" s="47">
        <f t="shared" si="4"/>
        <v>277398</v>
      </c>
      <c r="U11" s="146">
        <f t="shared" si="5"/>
        <v>277398</v>
      </c>
      <c r="V11" s="7">
        <f t="shared" si="6"/>
        <v>181196</v>
      </c>
      <c r="W11" s="7">
        <f t="shared" si="7"/>
        <v>36388</v>
      </c>
      <c r="X11" s="7">
        <f t="shared" si="8"/>
        <v>57242</v>
      </c>
      <c r="Y11" s="7">
        <f t="shared" si="9"/>
        <v>42</v>
      </c>
      <c r="Z11" s="7">
        <f t="shared" si="10"/>
        <v>737</v>
      </c>
      <c r="AA11" s="7">
        <f t="shared" si="11"/>
        <v>1399</v>
      </c>
      <c r="AB11" s="7">
        <f t="shared" si="12"/>
        <v>0</v>
      </c>
      <c r="AC11" s="7">
        <f t="shared" si="13"/>
        <v>394</v>
      </c>
      <c r="AD11" s="7">
        <f t="shared" si="14"/>
        <v>0</v>
      </c>
      <c r="AE11" s="7">
        <f t="shared" si="15"/>
        <v>0</v>
      </c>
      <c r="AF11" s="7">
        <f t="shared" si="16"/>
        <v>0</v>
      </c>
    </row>
    <row r="12" spans="1:32" ht="18" customHeight="1">
      <c r="A12" s="11">
        <f t="shared" si="1"/>
        <v>7</v>
      </c>
      <c r="B12" s="12" t="s">
        <v>18</v>
      </c>
      <c r="C12" s="13" t="s">
        <v>19</v>
      </c>
      <c r="D12" s="157">
        <f t="shared" si="2"/>
        <v>7356.9</v>
      </c>
      <c r="E12" s="15">
        <v>7356.9</v>
      </c>
      <c r="F12" s="15">
        <v>7356.9</v>
      </c>
      <c r="G12" s="15">
        <v>7356.9</v>
      </c>
      <c r="H12" s="15">
        <v>7356.9</v>
      </c>
      <c r="I12" s="15">
        <v>7356.9</v>
      </c>
      <c r="J12" s="15">
        <v>7356.9</v>
      </c>
      <c r="K12" s="15">
        <v>7356.9</v>
      </c>
      <c r="L12" s="15">
        <v>7356.9</v>
      </c>
      <c r="M12" s="15">
        <v>7356.9</v>
      </c>
      <c r="N12" s="7"/>
      <c r="O12" s="15"/>
      <c r="P12" s="7"/>
      <c r="Q12" s="7">
        <f t="shared" si="0"/>
        <v>0.025</v>
      </c>
      <c r="R12" s="7">
        <v>2</v>
      </c>
      <c r="S12" s="7">
        <f t="shared" si="3"/>
        <v>32712</v>
      </c>
      <c r="T12" s="47">
        <f t="shared" si="4"/>
        <v>65424</v>
      </c>
      <c r="U12" s="4">
        <f t="shared" si="5"/>
        <v>65424</v>
      </c>
      <c r="V12" s="7">
        <f t="shared" si="6"/>
        <v>42735</v>
      </c>
      <c r="W12" s="7">
        <f t="shared" si="7"/>
        <v>8582</v>
      </c>
      <c r="X12" s="7">
        <f t="shared" si="8"/>
        <v>13500</v>
      </c>
      <c r="Y12" s="7">
        <f t="shared" si="9"/>
        <v>10</v>
      </c>
      <c r="Z12" s="7">
        <f t="shared" si="10"/>
        <v>174</v>
      </c>
      <c r="AA12" s="7">
        <f t="shared" si="11"/>
        <v>330</v>
      </c>
      <c r="AB12" s="7">
        <f t="shared" si="12"/>
        <v>0</v>
      </c>
      <c r="AC12" s="7">
        <f t="shared" si="13"/>
        <v>93</v>
      </c>
      <c r="AD12" s="7">
        <f t="shared" si="14"/>
        <v>0</v>
      </c>
      <c r="AE12" s="7">
        <f t="shared" si="15"/>
        <v>0</v>
      </c>
      <c r="AF12" s="7">
        <f t="shared" si="16"/>
        <v>0</v>
      </c>
    </row>
    <row r="13" spans="1:32" ht="16.5" customHeight="1">
      <c r="A13" s="11">
        <f t="shared" si="1"/>
        <v>8</v>
      </c>
      <c r="B13" s="12" t="s">
        <v>20</v>
      </c>
      <c r="C13" s="13" t="s">
        <v>21</v>
      </c>
      <c r="D13" s="157">
        <f t="shared" si="2"/>
        <v>8582.68</v>
      </c>
      <c r="E13" s="15">
        <v>8582.68</v>
      </c>
      <c r="F13" s="15">
        <v>8582.68</v>
      </c>
      <c r="G13" s="15">
        <v>8582.68</v>
      </c>
      <c r="H13" s="15">
        <v>8582.68</v>
      </c>
      <c r="I13" s="15">
        <v>8582.68</v>
      </c>
      <c r="J13" s="15">
        <v>8582.68</v>
      </c>
      <c r="K13" s="15">
        <v>8582.68</v>
      </c>
      <c r="L13" s="15">
        <v>8582.68</v>
      </c>
      <c r="M13" s="15">
        <v>8582.68</v>
      </c>
      <c r="N13" s="7"/>
      <c r="O13" s="15"/>
      <c r="P13" s="7"/>
      <c r="Q13" s="7">
        <f t="shared" si="0"/>
        <v>0.03</v>
      </c>
      <c r="R13" s="7">
        <v>5</v>
      </c>
      <c r="S13" s="7">
        <f t="shared" si="3"/>
        <v>15702</v>
      </c>
      <c r="T13" s="47">
        <f t="shared" si="4"/>
        <v>78509</v>
      </c>
      <c r="U13" s="4">
        <f t="shared" si="5"/>
        <v>78510</v>
      </c>
      <c r="V13" s="7">
        <f t="shared" si="6"/>
        <v>51282</v>
      </c>
      <c r="W13" s="7">
        <f t="shared" si="7"/>
        <v>10298</v>
      </c>
      <c r="X13" s="7">
        <f t="shared" si="8"/>
        <v>16201</v>
      </c>
      <c r="Y13" s="7">
        <f t="shared" si="9"/>
        <v>12</v>
      </c>
      <c r="Z13" s="7">
        <f t="shared" si="10"/>
        <v>209</v>
      </c>
      <c r="AA13" s="7">
        <f t="shared" si="11"/>
        <v>396</v>
      </c>
      <c r="AB13" s="7">
        <f t="shared" si="12"/>
        <v>0</v>
      </c>
      <c r="AC13" s="7">
        <f t="shared" si="13"/>
        <v>112</v>
      </c>
      <c r="AD13" s="7">
        <f t="shared" si="14"/>
        <v>0</v>
      </c>
      <c r="AE13" s="7">
        <f t="shared" si="15"/>
        <v>0</v>
      </c>
      <c r="AF13" s="7">
        <f t="shared" si="16"/>
        <v>0</v>
      </c>
    </row>
    <row r="14" spans="1:32" ht="12.75">
      <c r="A14" s="11">
        <f t="shared" si="1"/>
        <v>9</v>
      </c>
      <c r="B14" s="12" t="s">
        <v>22</v>
      </c>
      <c r="C14" s="13" t="s">
        <v>23</v>
      </c>
      <c r="D14" s="157">
        <f t="shared" si="2"/>
        <v>7098.9</v>
      </c>
      <c r="E14" s="15">
        <v>7098.9</v>
      </c>
      <c r="F14" s="15">
        <v>7098.9</v>
      </c>
      <c r="G14" s="15">
        <v>7098.9</v>
      </c>
      <c r="H14" s="15">
        <v>7098.9</v>
      </c>
      <c r="I14" s="15">
        <v>7098.9</v>
      </c>
      <c r="J14" s="15">
        <v>7098.9</v>
      </c>
      <c r="K14" s="15">
        <v>7098.9</v>
      </c>
      <c r="L14" s="15">
        <v>7098.9</v>
      </c>
      <c r="M14" s="15">
        <v>7098.9</v>
      </c>
      <c r="N14" s="7"/>
      <c r="O14" s="15"/>
      <c r="P14" s="7"/>
      <c r="Q14" s="7">
        <f t="shared" si="0"/>
        <v>0.025</v>
      </c>
      <c r="R14" s="7">
        <v>4</v>
      </c>
      <c r="S14" s="7">
        <f t="shared" si="3"/>
        <v>16356</v>
      </c>
      <c r="T14" s="47">
        <f t="shared" si="4"/>
        <v>65424</v>
      </c>
      <c r="U14" s="4">
        <f t="shared" si="5"/>
        <v>65424</v>
      </c>
      <c r="V14" s="7">
        <f t="shared" si="6"/>
        <v>42735</v>
      </c>
      <c r="W14" s="7">
        <f t="shared" si="7"/>
        <v>8582</v>
      </c>
      <c r="X14" s="7">
        <f t="shared" si="8"/>
        <v>13500</v>
      </c>
      <c r="Y14" s="7">
        <f t="shared" si="9"/>
        <v>10</v>
      </c>
      <c r="Z14" s="7">
        <f t="shared" si="10"/>
        <v>174</v>
      </c>
      <c r="AA14" s="7">
        <f t="shared" si="11"/>
        <v>330</v>
      </c>
      <c r="AB14" s="7">
        <f t="shared" si="12"/>
        <v>0</v>
      </c>
      <c r="AC14" s="7">
        <f t="shared" si="13"/>
        <v>93</v>
      </c>
      <c r="AD14" s="7">
        <f t="shared" si="14"/>
        <v>0</v>
      </c>
      <c r="AE14" s="7">
        <f t="shared" si="15"/>
        <v>0</v>
      </c>
      <c r="AF14" s="7">
        <f t="shared" si="16"/>
        <v>0</v>
      </c>
    </row>
    <row r="15" spans="1:32" ht="12.75">
      <c r="A15" s="11">
        <f t="shared" si="1"/>
        <v>10</v>
      </c>
      <c r="B15" s="12" t="s">
        <v>24</v>
      </c>
      <c r="C15" s="13" t="s">
        <v>25</v>
      </c>
      <c r="D15" s="157">
        <f t="shared" si="2"/>
        <v>3904.1</v>
      </c>
      <c r="E15" s="15">
        <v>3904.1</v>
      </c>
      <c r="F15" s="15">
        <v>3904.1</v>
      </c>
      <c r="G15" s="15">
        <v>3904.1</v>
      </c>
      <c r="H15" s="15">
        <v>3904.1</v>
      </c>
      <c r="I15" s="15">
        <v>3904.1</v>
      </c>
      <c r="J15" s="15">
        <v>3904.1</v>
      </c>
      <c r="K15" s="15">
        <v>3904.1</v>
      </c>
      <c r="L15" s="15">
        <v>3904.1</v>
      </c>
      <c r="M15" s="15">
        <v>3904.1</v>
      </c>
      <c r="N15" s="7"/>
      <c r="O15" s="15"/>
      <c r="P15" s="7"/>
      <c r="Q15" s="7">
        <f t="shared" si="0"/>
        <v>0.014</v>
      </c>
      <c r="R15" s="7">
        <v>1</v>
      </c>
      <c r="S15" s="7">
        <f t="shared" si="3"/>
        <v>36637</v>
      </c>
      <c r="T15" s="47">
        <f t="shared" si="4"/>
        <v>36637</v>
      </c>
      <c r="U15" s="4">
        <f t="shared" si="5"/>
        <v>36637</v>
      </c>
      <c r="V15" s="7">
        <f t="shared" si="6"/>
        <v>23931</v>
      </c>
      <c r="W15" s="7">
        <f t="shared" si="7"/>
        <v>4806</v>
      </c>
      <c r="X15" s="7">
        <f t="shared" si="8"/>
        <v>7560</v>
      </c>
      <c r="Y15" s="7">
        <f t="shared" si="9"/>
        <v>6</v>
      </c>
      <c r="Z15" s="7">
        <f t="shared" si="10"/>
        <v>97</v>
      </c>
      <c r="AA15" s="7">
        <f t="shared" si="11"/>
        <v>185</v>
      </c>
      <c r="AB15" s="7">
        <f t="shared" si="12"/>
        <v>0</v>
      </c>
      <c r="AC15" s="7">
        <f t="shared" si="13"/>
        <v>52</v>
      </c>
      <c r="AD15" s="7">
        <f t="shared" si="14"/>
        <v>0</v>
      </c>
      <c r="AE15" s="7">
        <f t="shared" si="15"/>
        <v>0</v>
      </c>
      <c r="AF15" s="7">
        <f t="shared" si="16"/>
        <v>0</v>
      </c>
    </row>
    <row r="16" spans="1:32" ht="12.75">
      <c r="A16" s="11">
        <f t="shared" si="1"/>
        <v>11</v>
      </c>
      <c r="B16" s="12" t="s">
        <v>26</v>
      </c>
      <c r="C16" s="13" t="s">
        <v>27</v>
      </c>
      <c r="D16" s="157">
        <f t="shared" si="2"/>
        <v>14395.8</v>
      </c>
      <c r="E16" s="15">
        <v>14395.88</v>
      </c>
      <c r="F16" s="15">
        <v>14395.88</v>
      </c>
      <c r="G16" s="15">
        <v>14395.78</v>
      </c>
      <c r="H16" s="15">
        <v>14395.78</v>
      </c>
      <c r="I16" s="15">
        <v>14395.78</v>
      </c>
      <c r="J16" s="15">
        <v>14395.78</v>
      </c>
      <c r="K16" s="15">
        <v>14395.78</v>
      </c>
      <c r="L16" s="15">
        <v>14395.78</v>
      </c>
      <c r="M16" s="15">
        <v>14395.78</v>
      </c>
      <c r="N16" s="7"/>
      <c r="O16" s="15"/>
      <c r="P16" s="7"/>
      <c r="Q16" s="7">
        <f t="shared" si="0"/>
        <v>0.05</v>
      </c>
      <c r="R16" s="7">
        <v>8</v>
      </c>
      <c r="S16" s="7">
        <f t="shared" si="3"/>
        <v>16356</v>
      </c>
      <c r="T16" s="47">
        <f t="shared" si="4"/>
        <v>130848</v>
      </c>
      <c r="U16" s="4">
        <f t="shared" si="5"/>
        <v>130849</v>
      </c>
      <c r="V16" s="7">
        <f t="shared" si="6"/>
        <v>85470</v>
      </c>
      <c r="W16" s="7">
        <f t="shared" si="7"/>
        <v>17164</v>
      </c>
      <c r="X16" s="7">
        <f t="shared" si="8"/>
        <v>27001</v>
      </c>
      <c r="Y16" s="7">
        <f t="shared" si="9"/>
        <v>20</v>
      </c>
      <c r="Z16" s="7">
        <f t="shared" si="10"/>
        <v>348</v>
      </c>
      <c r="AA16" s="7">
        <f t="shared" si="11"/>
        <v>660</v>
      </c>
      <c r="AB16" s="7">
        <f t="shared" si="12"/>
        <v>0</v>
      </c>
      <c r="AC16" s="7">
        <f t="shared" si="13"/>
        <v>186</v>
      </c>
      <c r="AD16" s="7">
        <f t="shared" si="14"/>
        <v>0</v>
      </c>
      <c r="AE16" s="7">
        <f t="shared" si="15"/>
        <v>0</v>
      </c>
      <c r="AF16" s="7">
        <f t="shared" si="16"/>
        <v>0</v>
      </c>
    </row>
    <row r="17" spans="1:32" ht="14.25" customHeight="1">
      <c r="A17" s="11">
        <f>A16+1</f>
        <v>12</v>
      </c>
      <c r="B17" s="12" t="s">
        <v>28</v>
      </c>
      <c r="C17" s="14" t="s">
        <v>29</v>
      </c>
      <c r="D17" s="157">
        <f t="shared" si="2"/>
        <v>25903.17</v>
      </c>
      <c r="E17" s="15">
        <v>25896.83</v>
      </c>
      <c r="F17" s="15">
        <v>25896.83</v>
      </c>
      <c r="G17" s="15">
        <v>25896.83</v>
      </c>
      <c r="H17" s="15">
        <v>25896.83</v>
      </c>
      <c r="I17" s="15">
        <v>25896.83</v>
      </c>
      <c r="J17" s="15">
        <v>25898.43</v>
      </c>
      <c r="K17" s="15">
        <v>25898.43</v>
      </c>
      <c r="L17" s="15">
        <v>25898.43</v>
      </c>
      <c r="M17" s="15">
        <v>25949.13</v>
      </c>
      <c r="N17" s="7"/>
      <c r="O17" s="15"/>
      <c r="P17" s="7"/>
      <c r="Q17" s="7">
        <f t="shared" si="0"/>
        <v>0.09</v>
      </c>
      <c r="R17" s="7">
        <v>12</v>
      </c>
      <c r="S17" s="7">
        <f t="shared" si="3"/>
        <v>19627</v>
      </c>
      <c r="T17" s="47">
        <f t="shared" si="4"/>
        <v>235526</v>
      </c>
      <c r="U17" s="146">
        <f t="shared" si="5"/>
        <v>235527</v>
      </c>
      <c r="V17" s="7">
        <f t="shared" si="6"/>
        <v>153846</v>
      </c>
      <c r="W17" s="7">
        <f t="shared" si="7"/>
        <v>30895</v>
      </c>
      <c r="X17" s="7">
        <f t="shared" si="8"/>
        <v>48601</v>
      </c>
      <c r="Y17" s="7">
        <f t="shared" si="9"/>
        <v>36</v>
      </c>
      <c r="Z17" s="7">
        <f t="shared" si="10"/>
        <v>626</v>
      </c>
      <c r="AA17" s="7">
        <f t="shared" si="11"/>
        <v>1188</v>
      </c>
      <c r="AB17" s="7">
        <f t="shared" si="12"/>
        <v>0</v>
      </c>
      <c r="AC17" s="7">
        <f t="shared" si="13"/>
        <v>335</v>
      </c>
      <c r="AD17" s="7">
        <f t="shared" si="14"/>
        <v>0</v>
      </c>
      <c r="AE17" s="7">
        <f t="shared" si="15"/>
        <v>0</v>
      </c>
      <c r="AF17" s="7">
        <f t="shared" si="16"/>
        <v>0</v>
      </c>
    </row>
    <row r="18" spans="1:32" ht="14.25" customHeight="1">
      <c r="A18" s="11">
        <f>A17+1</f>
        <v>13</v>
      </c>
      <c r="B18" s="12" t="s">
        <v>30</v>
      </c>
      <c r="C18" s="13" t="s">
        <v>31</v>
      </c>
      <c r="D18" s="157">
        <f t="shared" si="2"/>
        <v>8503.87</v>
      </c>
      <c r="E18" s="15">
        <v>8504.4</v>
      </c>
      <c r="F18" s="15">
        <v>8504.4</v>
      </c>
      <c r="G18" s="15">
        <v>8504.4</v>
      </c>
      <c r="H18" s="15">
        <v>8503.6</v>
      </c>
      <c r="I18" s="15">
        <v>8503.6</v>
      </c>
      <c r="J18" s="15">
        <v>8503.6</v>
      </c>
      <c r="K18" s="15">
        <v>8503.6</v>
      </c>
      <c r="L18" s="15">
        <v>8503.6</v>
      </c>
      <c r="M18" s="15">
        <v>8503.6</v>
      </c>
      <c r="N18" s="7"/>
      <c r="O18" s="15"/>
      <c r="P18" s="7"/>
      <c r="Q18" s="7">
        <f t="shared" si="0"/>
        <v>0.029</v>
      </c>
      <c r="R18" s="7">
        <v>2</v>
      </c>
      <c r="S18" s="7">
        <f t="shared" si="3"/>
        <v>37947</v>
      </c>
      <c r="T18" s="47">
        <f t="shared" si="4"/>
        <v>75892</v>
      </c>
      <c r="U18" s="4">
        <f t="shared" si="5"/>
        <v>75893</v>
      </c>
      <c r="V18" s="7">
        <f t="shared" si="6"/>
        <v>49573</v>
      </c>
      <c r="W18" s="7">
        <f t="shared" si="7"/>
        <v>9955</v>
      </c>
      <c r="X18" s="7">
        <f t="shared" si="8"/>
        <v>15661</v>
      </c>
      <c r="Y18" s="7">
        <f t="shared" si="9"/>
        <v>11</v>
      </c>
      <c r="Z18" s="7">
        <f t="shared" si="10"/>
        <v>202</v>
      </c>
      <c r="AA18" s="7">
        <f t="shared" si="11"/>
        <v>383</v>
      </c>
      <c r="AB18" s="7">
        <f t="shared" si="12"/>
        <v>0</v>
      </c>
      <c r="AC18" s="7">
        <f t="shared" si="13"/>
        <v>108</v>
      </c>
      <c r="AD18" s="7">
        <f t="shared" si="14"/>
        <v>0</v>
      </c>
      <c r="AE18" s="7">
        <f t="shared" si="15"/>
        <v>0</v>
      </c>
      <c r="AF18" s="7">
        <f t="shared" si="16"/>
        <v>0</v>
      </c>
    </row>
    <row r="19" spans="1:32" ht="12.75">
      <c r="A19" s="11">
        <f aca="true" t="shared" si="17" ref="A19:A27">A18+1</f>
        <v>14</v>
      </c>
      <c r="B19" s="12" t="s">
        <v>32</v>
      </c>
      <c r="C19" s="13" t="s">
        <v>33</v>
      </c>
      <c r="D19" s="157">
        <f t="shared" si="2"/>
        <v>8800.5</v>
      </c>
      <c r="E19" s="15">
        <v>8800.5</v>
      </c>
      <c r="F19" s="15">
        <v>8800.5</v>
      </c>
      <c r="G19" s="15">
        <v>8800.5</v>
      </c>
      <c r="H19" s="15">
        <v>8800.5</v>
      </c>
      <c r="I19" s="15">
        <v>8800.5</v>
      </c>
      <c r="J19" s="15">
        <v>8800.5</v>
      </c>
      <c r="K19" s="15">
        <v>8800.5</v>
      </c>
      <c r="L19" s="15">
        <v>8800.5</v>
      </c>
      <c r="M19" s="15">
        <v>8800.5</v>
      </c>
      <c r="N19" s="7"/>
      <c r="O19" s="15"/>
      <c r="P19" s="7"/>
      <c r="Q19" s="7">
        <f t="shared" si="0"/>
        <v>0.03</v>
      </c>
      <c r="R19" s="7">
        <v>5</v>
      </c>
      <c r="S19" s="7">
        <f t="shared" si="3"/>
        <v>15702</v>
      </c>
      <c r="T19" s="47">
        <f t="shared" si="4"/>
        <v>78509</v>
      </c>
      <c r="U19" s="4">
        <f t="shared" si="5"/>
        <v>78510</v>
      </c>
      <c r="V19" s="7">
        <f t="shared" si="6"/>
        <v>51282</v>
      </c>
      <c r="W19" s="7">
        <f t="shared" si="7"/>
        <v>10298</v>
      </c>
      <c r="X19" s="7">
        <f t="shared" si="8"/>
        <v>16201</v>
      </c>
      <c r="Y19" s="7">
        <f t="shared" si="9"/>
        <v>12</v>
      </c>
      <c r="Z19" s="7">
        <f t="shared" si="10"/>
        <v>209</v>
      </c>
      <c r="AA19" s="7">
        <f t="shared" si="11"/>
        <v>396</v>
      </c>
      <c r="AB19" s="7">
        <f t="shared" si="12"/>
        <v>0</v>
      </c>
      <c r="AC19" s="7">
        <f t="shared" si="13"/>
        <v>112</v>
      </c>
      <c r="AD19" s="7">
        <f t="shared" si="14"/>
        <v>0</v>
      </c>
      <c r="AE19" s="7">
        <f t="shared" si="15"/>
        <v>0</v>
      </c>
      <c r="AF19" s="7">
        <f t="shared" si="16"/>
        <v>0</v>
      </c>
    </row>
    <row r="20" spans="1:32" ht="12.75">
      <c r="A20" s="11">
        <f t="shared" si="17"/>
        <v>15</v>
      </c>
      <c r="B20" s="12" t="s">
        <v>34</v>
      </c>
      <c r="C20" s="13" t="s">
        <v>35</v>
      </c>
      <c r="D20" s="157">
        <f t="shared" si="2"/>
        <v>6890.94</v>
      </c>
      <c r="E20" s="15">
        <v>6890.95</v>
      </c>
      <c r="F20" s="15">
        <v>6890.95</v>
      </c>
      <c r="G20" s="15">
        <v>6890.95</v>
      </c>
      <c r="H20" s="15">
        <v>6890.95</v>
      </c>
      <c r="I20" s="15">
        <v>6890.95</v>
      </c>
      <c r="J20" s="15">
        <v>6890.95</v>
      </c>
      <c r="K20" s="15">
        <v>6890.95</v>
      </c>
      <c r="L20" s="15">
        <v>6890.92</v>
      </c>
      <c r="M20" s="15">
        <v>6890.92</v>
      </c>
      <c r="N20" s="7"/>
      <c r="O20" s="15"/>
      <c r="P20" s="7"/>
      <c r="Q20" s="7">
        <f t="shared" si="0"/>
        <v>0.024</v>
      </c>
      <c r="R20" s="7">
        <v>4</v>
      </c>
      <c r="S20" s="7">
        <f t="shared" si="3"/>
        <v>15702</v>
      </c>
      <c r="T20" s="47">
        <f t="shared" si="4"/>
        <v>62807</v>
      </c>
      <c r="U20" s="4">
        <f t="shared" si="5"/>
        <v>62807</v>
      </c>
      <c r="V20" s="7">
        <f t="shared" si="6"/>
        <v>41026</v>
      </c>
      <c r="W20" s="7">
        <f t="shared" si="7"/>
        <v>8239</v>
      </c>
      <c r="X20" s="7">
        <f t="shared" si="8"/>
        <v>12960</v>
      </c>
      <c r="Y20" s="7">
        <f t="shared" si="9"/>
        <v>9</v>
      </c>
      <c r="Z20" s="7">
        <f t="shared" si="10"/>
        <v>167</v>
      </c>
      <c r="AA20" s="7">
        <f t="shared" si="11"/>
        <v>317</v>
      </c>
      <c r="AB20" s="7">
        <f t="shared" si="12"/>
        <v>0</v>
      </c>
      <c r="AC20" s="7">
        <f t="shared" si="13"/>
        <v>89</v>
      </c>
      <c r="AD20" s="7">
        <f t="shared" si="14"/>
        <v>0</v>
      </c>
      <c r="AE20" s="7">
        <f t="shared" si="15"/>
        <v>0</v>
      </c>
      <c r="AF20" s="7">
        <f t="shared" si="16"/>
        <v>0</v>
      </c>
    </row>
    <row r="21" spans="1:32" ht="12.75">
      <c r="A21" s="11">
        <f t="shared" si="17"/>
        <v>16</v>
      </c>
      <c r="B21" s="12" t="s">
        <v>36</v>
      </c>
      <c r="C21" s="13" t="s">
        <v>37</v>
      </c>
      <c r="D21" s="157">
        <f t="shared" si="2"/>
        <v>3852.55</v>
      </c>
      <c r="E21" s="15">
        <v>3852.82</v>
      </c>
      <c r="F21" s="15">
        <v>3852.82</v>
      </c>
      <c r="G21" s="15">
        <v>3852.52</v>
      </c>
      <c r="H21" s="15">
        <v>3852.52</v>
      </c>
      <c r="I21" s="15">
        <v>3852.52</v>
      </c>
      <c r="J21" s="15">
        <v>3852.52</v>
      </c>
      <c r="K21" s="15">
        <v>3852.52</v>
      </c>
      <c r="L21" s="15">
        <v>3852.52</v>
      </c>
      <c r="M21" s="15">
        <v>3852.22</v>
      </c>
      <c r="N21" s="7"/>
      <c r="O21" s="15"/>
      <c r="P21" s="7"/>
      <c r="Q21" s="7">
        <f t="shared" si="0"/>
        <v>0.013</v>
      </c>
      <c r="R21" s="7">
        <v>1</v>
      </c>
      <c r="S21" s="7">
        <f t="shared" si="3"/>
        <v>34020</v>
      </c>
      <c r="T21" s="47">
        <f t="shared" si="4"/>
        <v>34020</v>
      </c>
      <c r="U21" s="4">
        <f t="shared" si="5"/>
        <v>34020</v>
      </c>
      <c r="V21" s="7">
        <f t="shared" si="6"/>
        <v>22222</v>
      </c>
      <c r="W21" s="7">
        <f t="shared" si="7"/>
        <v>4463</v>
      </c>
      <c r="X21" s="7">
        <f t="shared" si="8"/>
        <v>7020</v>
      </c>
      <c r="Y21" s="7">
        <f t="shared" si="9"/>
        <v>5</v>
      </c>
      <c r="Z21" s="7">
        <f t="shared" si="10"/>
        <v>90</v>
      </c>
      <c r="AA21" s="7">
        <f t="shared" si="11"/>
        <v>172</v>
      </c>
      <c r="AB21" s="7">
        <f t="shared" si="12"/>
        <v>0</v>
      </c>
      <c r="AC21" s="7">
        <f t="shared" si="13"/>
        <v>48</v>
      </c>
      <c r="AD21" s="7">
        <f t="shared" si="14"/>
        <v>0</v>
      </c>
      <c r="AE21" s="7">
        <f t="shared" si="15"/>
        <v>0</v>
      </c>
      <c r="AF21" s="7">
        <f t="shared" si="16"/>
        <v>0</v>
      </c>
    </row>
    <row r="22" spans="1:32" ht="15" customHeight="1">
      <c r="A22" s="11">
        <f t="shared" si="17"/>
        <v>17</v>
      </c>
      <c r="B22" s="12" t="s">
        <v>38</v>
      </c>
      <c r="C22" s="13" t="s">
        <v>39</v>
      </c>
      <c r="D22" s="157">
        <f t="shared" si="2"/>
        <v>14342.56</v>
      </c>
      <c r="E22" s="15">
        <v>14342.56</v>
      </c>
      <c r="F22" s="15">
        <v>14342.56</v>
      </c>
      <c r="G22" s="15">
        <v>14342.56</v>
      </c>
      <c r="H22" s="15">
        <v>14342.56</v>
      </c>
      <c r="I22" s="15">
        <v>14342.56</v>
      </c>
      <c r="J22" s="15">
        <v>14342.56</v>
      </c>
      <c r="K22" s="15">
        <v>14342.56</v>
      </c>
      <c r="L22" s="15">
        <v>14342.56</v>
      </c>
      <c r="M22" s="15">
        <v>14342.56</v>
      </c>
      <c r="N22" s="7"/>
      <c r="O22" s="15"/>
      <c r="P22" s="7"/>
      <c r="Q22" s="7">
        <f t="shared" si="0"/>
        <v>0.05</v>
      </c>
      <c r="R22" s="7">
        <v>8</v>
      </c>
      <c r="S22" s="7">
        <f t="shared" si="3"/>
        <v>16355</v>
      </c>
      <c r="T22" s="47">
        <f t="shared" si="4"/>
        <v>130848</v>
      </c>
      <c r="U22" s="4">
        <f t="shared" si="5"/>
        <v>130840</v>
      </c>
      <c r="V22" s="63">
        <f>ROUND(($V$5/$U$5*T22),0)-11+2</f>
        <v>85461</v>
      </c>
      <c r="W22" s="7">
        <f t="shared" si="7"/>
        <v>17164</v>
      </c>
      <c r="X22" s="7">
        <f t="shared" si="8"/>
        <v>27001</v>
      </c>
      <c r="Y22" s="7">
        <f t="shared" si="9"/>
        <v>20</v>
      </c>
      <c r="Z22" s="7">
        <f t="shared" si="10"/>
        <v>348</v>
      </c>
      <c r="AA22" s="7">
        <f t="shared" si="11"/>
        <v>660</v>
      </c>
      <c r="AB22" s="7">
        <f t="shared" si="12"/>
        <v>0</v>
      </c>
      <c r="AC22" s="7">
        <f t="shared" si="13"/>
        <v>186</v>
      </c>
      <c r="AD22" s="7">
        <f t="shared" si="14"/>
        <v>0</v>
      </c>
      <c r="AE22" s="7">
        <f t="shared" si="15"/>
        <v>0</v>
      </c>
      <c r="AF22" s="7">
        <f t="shared" si="16"/>
        <v>0</v>
      </c>
    </row>
    <row r="23" spans="1:32" ht="14.25" customHeight="1">
      <c r="A23" s="11">
        <f t="shared" si="17"/>
        <v>18</v>
      </c>
      <c r="B23" s="12" t="s">
        <v>40</v>
      </c>
      <c r="C23" s="13" t="s">
        <v>41</v>
      </c>
      <c r="D23" s="157">
        <f t="shared" si="2"/>
        <v>8509.15</v>
      </c>
      <c r="E23" s="15">
        <v>8507.26</v>
      </c>
      <c r="F23" s="15">
        <v>8507.26</v>
      </c>
      <c r="G23" s="15">
        <v>8507.26</v>
      </c>
      <c r="H23" s="15">
        <v>8507.26</v>
      </c>
      <c r="I23" s="15">
        <v>8510.46</v>
      </c>
      <c r="J23" s="15">
        <v>8510.71</v>
      </c>
      <c r="K23" s="15">
        <v>8510.71</v>
      </c>
      <c r="L23" s="15">
        <v>8510.71</v>
      </c>
      <c r="M23" s="15">
        <v>8510.71</v>
      </c>
      <c r="N23" s="7"/>
      <c r="O23" s="15"/>
      <c r="P23" s="7"/>
      <c r="Q23" s="7">
        <f t="shared" si="0"/>
        <v>0.029</v>
      </c>
      <c r="R23" s="7">
        <v>2</v>
      </c>
      <c r="S23" s="7">
        <f t="shared" si="3"/>
        <v>37947</v>
      </c>
      <c r="T23" s="47">
        <f t="shared" si="4"/>
        <v>75892</v>
      </c>
      <c r="U23" s="4">
        <f t="shared" si="5"/>
        <v>75893</v>
      </c>
      <c r="V23" s="7">
        <f t="shared" si="6"/>
        <v>49573</v>
      </c>
      <c r="W23" s="7">
        <f t="shared" si="7"/>
        <v>9955</v>
      </c>
      <c r="X23" s="7">
        <f t="shared" si="8"/>
        <v>15661</v>
      </c>
      <c r="Y23" s="7">
        <f t="shared" si="9"/>
        <v>11</v>
      </c>
      <c r="Z23" s="7">
        <f t="shared" si="10"/>
        <v>202</v>
      </c>
      <c r="AA23" s="7">
        <f t="shared" si="11"/>
        <v>383</v>
      </c>
      <c r="AB23" s="7">
        <f t="shared" si="12"/>
        <v>0</v>
      </c>
      <c r="AC23" s="7">
        <f t="shared" si="13"/>
        <v>108</v>
      </c>
      <c r="AD23" s="7">
        <f t="shared" si="14"/>
        <v>0</v>
      </c>
      <c r="AE23" s="7">
        <f t="shared" si="15"/>
        <v>0</v>
      </c>
      <c r="AF23" s="7">
        <f t="shared" si="16"/>
        <v>0</v>
      </c>
    </row>
    <row r="24" spans="1:32" ht="15" customHeight="1">
      <c r="A24" s="11">
        <f t="shared" si="17"/>
        <v>19</v>
      </c>
      <c r="B24" s="12" t="s">
        <v>42</v>
      </c>
      <c r="C24" s="13" t="s">
        <v>43</v>
      </c>
      <c r="D24" s="157">
        <f t="shared" si="2"/>
        <v>8791.96</v>
      </c>
      <c r="E24" s="15">
        <v>8794.13</v>
      </c>
      <c r="F24" s="15">
        <v>8779.99</v>
      </c>
      <c r="G24" s="15">
        <v>8794.13</v>
      </c>
      <c r="H24" s="15">
        <v>8793.23</v>
      </c>
      <c r="I24" s="15">
        <v>8793.23</v>
      </c>
      <c r="J24" s="15">
        <v>8793.23</v>
      </c>
      <c r="K24" s="15">
        <v>8793.23</v>
      </c>
      <c r="L24" s="15">
        <v>8793.23</v>
      </c>
      <c r="M24" s="15">
        <v>8793.23</v>
      </c>
      <c r="N24" s="7"/>
      <c r="O24" s="15"/>
      <c r="P24" s="7"/>
      <c r="Q24" s="7">
        <f t="shared" si="0"/>
        <v>0.03</v>
      </c>
      <c r="R24" s="7">
        <v>5</v>
      </c>
      <c r="S24" s="7">
        <f t="shared" si="3"/>
        <v>15702</v>
      </c>
      <c r="T24" s="47">
        <f t="shared" si="4"/>
        <v>78509</v>
      </c>
      <c r="U24" s="4">
        <f t="shared" si="5"/>
        <v>78510</v>
      </c>
      <c r="V24" s="7">
        <f t="shared" si="6"/>
        <v>51282</v>
      </c>
      <c r="W24" s="7">
        <f t="shared" si="7"/>
        <v>10298</v>
      </c>
      <c r="X24" s="7">
        <f t="shared" si="8"/>
        <v>16201</v>
      </c>
      <c r="Y24" s="7">
        <f t="shared" si="9"/>
        <v>12</v>
      </c>
      <c r="Z24" s="7">
        <f t="shared" si="10"/>
        <v>209</v>
      </c>
      <c r="AA24" s="7">
        <f t="shared" si="11"/>
        <v>396</v>
      </c>
      <c r="AB24" s="7">
        <f t="shared" si="12"/>
        <v>0</v>
      </c>
      <c r="AC24" s="7">
        <f t="shared" si="13"/>
        <v>112</v>
      </c>
      <c r="AD24" s="7">
        <f t="shared" si="14"/>
        <v>0</v>
      </c>
      <c r="AE24" s="7">
        <f t="shared" si="15"/>
        <v>0</v>
      </c>
      <c r="AF24" s="7">
        <f t="shared" si="16"/>
        <v>0</v>
      </c>
    </row>
    <row r="25" spans="1:32" ht="12.75">
      <c r="A25" s="11">
        <f t="shared" si="17"/>
        <v>20</v>
      </c>
      <c r="B25" s="12" t="s">
        <v>44</v>
      </c>
      <c r="C25" s="13" t="s">
        <v>45</v>
      </c>
      <c r="D25" s="157">
        <f t="shared" si="2"/>
        <v>7064.59</v>
      </c>
      <c r="E25" s="15">
        <v>7064.6</v>
      </c>
      <c r="F25" s="15">
        <v>7064.6</v>
      </c>
      <c r="G25" s="15">
        <v>7064.6</v>
      </c>
      <c r="H25" s="15">
        <v>7064.6</v>
      </c>
      <c r="I25" s="15">
        <v>7064.6</v>
      </c>
      <c r="J25" s="15">
        <v>7064.6</v>
      </c>
      <c r="K25" s="15">
        <v>7064.6</v>
      </c>
      <c r="L25" s="15">
        <v>7064.6</v>
      </c>
      <c r="M25" s="15">
        <v>7064.5</v>
      </c>
      <c r="N25" s="7"/>
      <c r="O25" s="15"/>
      <c r="P25" s="7"/>
      <c r="Q25" s="7">
        <f t="shared" si="0"/>
        <v>0.024</v>
      </c>
      <c r="R25" s="7">
        <v>4</v>
      </c>
      <c r="S25" s="7">
        <f t="shared" si="3"/>
        <v>15702</v>
      </c>
      <c r="T25" s="47">
        <f t="shared" si="4"/>
        <v>62807</v>
      </c>
      <c r="U25" s="4">
        <f t="shared" si="5"/>
        <v>62807</v>
      </c>
      <c r="V25" s="7">
        <f t="shared" si="6"/>
        <v>41026</v>
      </c>
      <c r="W25" s="7">
        <f t="shared" si="7"/>
        <v>8239</v>
      </c>
      <c r="X25" s="7">
        <f t="shared" si="8"/>
        <v>12960</v>
      </c>
      <c r="Y25" s="7">
        <f t="shared" si="9"/>
        <v>9</v>
      </c>
      <c r="Z25" s="7">
        <f t="shared" si="10"/>
        <v>167</v>
      </c>
      <c r="AA25" s="7">
        <f t="shared" si="11"/>
        <v>317</v>
      </c>
      <c r="AB25" s="7">
        <f t="shared" si="12"/>
        <v>0</v>
      </c>
      <c r="AC25" s="7">
        <f t="shared" si="13"/>
        <v>89</v>
      </c>
      <c r="AD25" s="7">
        <f t="shared" si="14"/>
        <v>0</v>
      </c>
      <c r="AE25" s="7">
        <f t="shared" si="15"/>
        <v>0</v>
      </c>
      <c r="AF25" s="7">
        <f t="shared" si="16"/>
        <v>0</v>
      </c>
    </row>
    <row r="26" spans="1:32" ht="12.75">
      <c r="A26" s="11">
        <f t="shared" si="17"/>
        <v>21</v>
      </c>
      <c r="B26" s="12" t="s">
        <v>46</v>
      </c>
      <c r="C26" s="13" t="s">
        <v>47</v>
      </c>
      <c r="D26" s="157">
        <f t="shared" si="2"/>
        <v>3907.47</v>
      </c>
      <c r="E26" s="15">
        <v>3907</v>
      </c>
      <c r="F26" s="15">
        <v>3907</v>
      </c>
      <c r="G26" s="15">
        <v>3907</v>
      </c>
      <c r="H26" s="15">
        <v>3907.7</v>
      </c>
      <c r="I26" s="15">
        <v>3907.7</v>
      </c>
      <c r="J26" s="15">
        <v>3907.7</v>
      </c>
      <c r="K26" s="15">
        <v>3907.7</v>
      </c>
      <c r="L26" s="15">
        <v>3907.7</v>
      </c>
      <c r="M26" s="15">
        <v>3907.7</v>
      </c>
      <c r="N26" s="7"/>
      <c r="O26" s="15"/>
      <c r="P26" s="7"/>
      <c r="Q26" s="7">
        <f t="shared" si="0"/>
        <v>0.014</v>
      </c>
      <c r="R26" s="7">
        <v>1</v>
      </c>
      <c r="S26" s="7">
        <f t="shared" si="3"/>
        <v>36637</v>
      </c>
      <c r="T26" s="47">
        <f t="shared" si="4"/>
        <v>36637</v>
      </c>
      <c r="U26" s="4">
        <f t="shared" si="5"/>
        <v>36637</v>
      </c>
      <c r="V26" s="7">
        <f t="shared" si="6"/>
        <v>23931</v>
      </c>
      <c r="W26" s="7">
        <f t="shared" si="7"/>
        <v>4806</v>
      </c>
      <c r="X26" s="7">
        <f t="shared" si="8"/>
        <v>7560</v>
      </c>
      <c r="Y26" s="7">
        <f t="shared" si="9"/>
        <v>6</v>
      </c>
      <c r="Z26" s="7">
        <f t="shared" si="10"/>
        <v>97</v>
      </c>
      <c r="AA26" s="7">
        <f t="shared" si="11"/>
        <v>185</v>
      </c>
      <c r="AB26" s="7">
        <f t="shared" si="12"/>
        <v>0</v>
      </c>
      <c r="AC26" s="7">
        <f t="shared" si="13"/>
        <v>52</v>
      </c>
      <c r="AD26" s="7">
        <f t="shared" si="14"/>
        <v>0</v>
      </c>
      <c r="AE26" s="7">
        <f t="shared" si="15"/>
        <v>0</v>
      </c>
      <c r="AF26" s="7">
        <f t="shared" si="16"/>
        <v>0</v>
      </c>
    </row>
    <row r="27" spans="1:32" ht="12.75">
      <c r="A27" s="11">
        <f t="shared" si="17"/>
        <v>22</v>
      </c>
      <c r="B27" s="12" t="s">
        <v>48</v>
      </c>
      <c r="C27" s="13" t="s">
        <v>49</v>
      </c>
      <c r="D27" s="157">
        <f t="shared" si="2"/>
        <v>10519.77</v>
      </c>
      <c r="E27" s="15">
        <v>10519.77</v>
      </c>
      <c r="F27" s="15">
        <v>10519.77</v>
      </c>
      <c r="G27" s="15">
        <v>10519.77</v>
      </c>
      <c r="H27" s="15">
        <v>10519.77</v>
      </c>
      <c r="I27" s="15">
        <v>10519.77</v>
      </c>
      <c r="J27" s="15">
        <v>10519.77</v>
      </c>
      <c r="K27" s="15">
        <v>10519.77</v>
      </c>
      <c r="L27" s="15">
        <v>10519.77</v>
      </c>
      <c r="M27" s="15">
        <v>10519.77</v>
      </c>
      <c r="N27" s="7"/>
      <c r="O27" s="15"/>
      <c r="P27" s="7"/>
      <c r="Q27" s="7">
        <f t="shared" si="0"/>
        <v>0.036</v>
      </c>
      <c r="R27" s="7">
        <v>6</v>
      </c>
      <c r="S27" s="7">
        <f t="shared" si="3"/>
        <v>15702</v>
      </c>
      <c r="T27" s="47">
        <f t="shared" si="4"/>
        <v>94211</v>
      </c>
      <c r="U27" s="4">
        <f t="shared" si="5"/>
        <v>94211</v>
      </c>
      <c r="V27" s="7">
        <f t="shared" si="6"/>
        <v>61539</v>
      </c>
      <c r="W27" s="7">
        <f t="shared" si="7"/>
        <v>12358</v>
      </c>
      <c r="X27" s="7">
        <f t="shared" si="8"/>
        <v>19441</v>
      </c>
      <c r="Y27" s="7">
        <f t="shared" si="9"/>
        <v>14</v>
      </c>
      <c r="Z27" s="7">
        <f t="shared" si="10"/>
        <v>250</v>
      </c>
      <c r="AA27" s="7">
        <f t="shared" si="11"/>
        <v>475</v>
      </c>
      <c r="AB27" s="7">
        <f t="shared" si="12"/>
        <v>0</v>
      </c>
      <c r="AC27" s="7">
        <f t="shared" si="13"/>
        <v>134</v>
      </c>
      <c r="AD27" s="7">
        <f t="shared" si="14"/>
        <v>0</v>
      </c>
      <c r="AE27" s="7">
        <f t="shared" si="15"/>
        <v>0</v>
      </c>
      <c r="AF27" s="7">
        <f t="shared" si="16"/>
        <v>0</v>
      </c>
    </row>
    <row r="28" spans="1:32" s="17" customFormat="1" ht="28.5" customHeight="1">
      <c r="A28" s="199" t="s">
        <v>336</v>
      </c>
      <c r="B28" s="199"/>
      <c r="C28" s="199"/>
      <c r="D28" s="16">
        <f>SUM(D6:D27)</f>
        <v>289132.61</v>
      </c>
      <c r="E28" s="16">
        <f aca="true" t="shared" si="18" ref="E28:R28">SUM(E6:E27)</f>
        <v>289129.49</v>
      </c>
      <c r="F28" s="16">
        <f t="shared" si="18"/>
        <v>289115.25000000006</v>
      </c>
      <c r="G28" s="16">
        <f t="shared" si="18"/>
        <v>289125.19</v>
      </c>
      <c r="H28" s="16">
        <f t="shared" si="18"/>
        <v>289124.19</v>
      </c>
      <c r="I28" s="16">
        <f t="shared" si="18"/>
        <v>289127.39</v>
      </c>
      <c r="J28" s="16">
        <f t="shared" si="18"/>
        <v>289130.44</v>
      </c>
      <c r="K28" s="16">
        <f t="shared" si="18"/>
        <v>289130.44</v>
      </c>
      <c r="L28" s="16">
        <f t="shared" si="18"/>
        <v>289130.41</v>
      </c>
      <c r="M28" s="16">
        <f t="shared" si="18"/>
        <v>289180.67000000004</v>
      </c>
      <c r="N28" s="16">
        <f t="shared" si="18"/>
        <v>0</v>
      </c>
      <c r="O28" s="16">
        <f t="shared" si="18"/>
        <v>0</v>
      </c>
      <c r="P28" s="16">
        <f t="shared" si="18"/>
        <v>0</v>
      </c>
      <c r="Q28" s="16">
        <f t="shared" si="18"/>
        <v>1.0000000000000002</v>
      </c>
      <c r="R28" s="56">
        <f t="shared" si="18"/>
        <v>129</v>
      </c>
      <c r="S28" s="16"/>
      <c r="T28" s="158">
        <v>2616959</v>
      </c>
      <c r="U28" s="56">
        <f aca="true" t="shared" si="19" ref="U28:AF28">SUM(U6:U27)</f>
        <v>2616959</v>
      </c>
      <c r="V28" s="56">
        <f t="shared" si="19"/>
        <v>1709390</v>
      </c>
      <c r="W28" s="56">
        <f t="shared" si="19"/>
        <v>343280</v>
      </c>
      <c r="X28" s="56">
        <f t="shared" si="19"/>
        <v>540017</v>
      </c>
      <c r="Y28" s="56">
        <f t="shared" si="19"/>
        <v>395</v>
      </c>
      <c r="Z28" s="56">
        <f t="shared" si="19"/>
        <v>6957</v>
      </c>
      <c r="AA28" s="56">
        <f t="shared" si="19"/>
        <v>13201</v>
      </c>
      <c r="AB28" s="56">
        <f t="shared" si="19"/>
        <v>0</v>
      </c>
      <c r="AC28" s="56">
        <f t="shared" si="19"/>
        <v>3719</v>
      </c>
      <c r="AD28" s="56">
        <f t="shared" si="19"/>
        <v>0</v>
      </c>
      <c r="AE28" s="57">
        <f t="shared" si="19"/>
        <v>0</v>
      </c>
      <c r="AF28" s="57">
        <f t="shared" si="19"/>
        <v>0</v>
      </c>
    </row>
    <row r="29" spans="1:32" s="10" customFormat="1" ht="48">
      <c r="A29" s="18"/>
      <c r="B29" s="200" t="s">
        <v>337</v>
      </c>
      <c r="C29" s="201"/>
      <c r="D29" s="1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46" t="s">
        <v>203</v>
      </c>
      <c r="S29" s="69" t="s">
        <v>205</v>
      </c>
      <c r="T29" s="54"/>
      <c r="U29" s="66">
        <f>SUM(V29:AF29)</f>
        <v>2604779</v>
      </c>
      <c r="V29" s="67">
        <v>1566956</v>
      </c>
      <c r="W29" s="67">
        <v>315951</v>
      </c>
      <c r="X29" s="67">
        <v>536319</v>
      </c>
      <c r="Y29" s="67">
        <v>8881</v>
      </c>
      <c r="Z29" s="67">
        <v>156000</v>
      </c>
      <c r="AA29" s="67">
        <v>0</v>
      </c>
      <c r="AB29" s="67">
        <v>0</v>
      </c>
      <c r="AC29" s="67">
        <v>16343</v>
      </c>
      <c r="AD29" s="67">
        <v>2077</v>
      </c>
      <c r="AE29" s="67">
        <v>0</v>
      </c>
      <c r="AF29" s="162">
        <f>T59-SUM(V29:AE29)</f>
        <v>2252</v>
      </c>
    </row>
    <row r="30" spans="1:32" ht="11.25" customHeight="1">
      <c r="A30" s="11">
        <f>A27+1</f>
        <v>23</v>
      </c>
      <c r="B30" s="20" t="s">
        <v>50</v>
      </c>
      <c r="C30" s="21" t="s">
        <v>51</v>
      </c>
      <c r="D30" s="157">
        <f aca="true" t="shared" si="20" ref="D30:D58">ROUND(((E30+F30+G30+H30+I30+J30+K30+L30+M30+N30+O30+P30)/9),2)</f>
        <v>8001.7</v>
      </c>
      <c r="E30" s="15">
        <v>8001.7</v>
      </c>
      <c r="F30" s="15">
        <v>8001.7</v>
      </c>
      <c r="G30" s="15">
        <v>8001.7</v>
      </c>
      <c r="H30" s="15">
        <v>8001.7</v>
      </c>
      <c r="I30" s="15">
        <v>8001.7</v>
      </c>
      <c r="J30" s="15">
        <v>8001.7</v>
      </c>
      <c r="K30" s="15">
        <v>8001.7</v>
      </c>
      <c r="L30" s="15">
        <v>8001.7</v>
      </c>
      <c r="M30" s="15">
        <v>8001.7</v>
      </c>
      <c r="N30" s="7"/>
      <c r="O30" s="7"/>
      <c r="P30" s="15"/>
      <c r="Q30" s="7">
        <f>ROUND((D30/$D$59),3)</f>
        <v>0.029</v>
      </c>
      <c r="R30" s="7">
        <v>2</v>
      </c>
      <c r="S30" s="7">
        <f aca="true" t="shared" si="21" ref="S30:S58">ROUND((U30/R30),0)</f>
        <v>37770</v>
      </c>
      <c r="T30" s="47">
        <f>ROUND((Q30*$T$59),0)</f>
        <v>75539</v>
      </c>
      <c r="U30" s="4">
        <f>SUM(V30:AF30)</f>
        <v>75539</v>
      </c>
      <c r="V30" s="7">
        <f>ROUND(($V$29/$U$29*T30),0)</f>
        <v>45442</v>
      </c>
      <c r="W30" s="7">
        <f>ROUND(($W$29/$U$29*T30),0)</f>
        <v>9163</v>
      </c>
      <c r="X30" s="7">
        <f>ROUND(($X$29/$U$29*T30),0)</f>
        <v>15553</v>
      </c>
      <c r="Y30" s="7">
        <f>ROUND(($Y$29/$U$29*T30),0)</f>
        <v>258</v>
      </c>
      <c r="Z30" s="7">
        <f>ROUND(($Z$29/$U$29*T30),0)</f>
        <v>4524</v>
      </c>
      <c r="AA30" s="7">
        <f>ROUND(($AA$29/$U$29*T30),0)</f>
        <v>0</v>
      </c>
      <c r="AB30" s="7">
        <f>ROUND(($AB$29*$U$29*T30),0)</f>
        <v>0</v>
      </c>
      <c r="AC30" s="7">
        <f>ROUND(($AC$29/$U$29*T30),0)</f>
        <v>474</v>
      </c>
      <c r="AD30" s="7">
        <f>ROUND(($AD$29/$U$29*T30),0)</f>
        <v>60</v>
      </c>
      <c r="AE30" s="7">
        <f>ROUND(($AE$29/$U$29*T30),0)</f>
        <v>0</v>
      </c>
      <c r="AF30" s="7">
        <f>ROUND(($AF$29/$U$29*T30),0)</f>
        <v>65</v>
      </c>
    </row>
    <row r="31" spans="1:32" ht="24">
      <c r="A31" s="11">
        <f aca="true" t="shared" si="22" ref="A31:A58">A30+1</f>
        <v>24</v>
      </c>
      <c r="B31" s="20" t="s">
        <v>52</v>
      </c>
      <c r="C31" s="21" t="s">
        <v>53</v>
      </c>
      <c r="D31" s="157">
        <f t="shared" si="20"/>
        <v>8156.3</v>
      </c>
      <c r="E31" s="15">
        <v>8156.3</v>
      </c>
      <c r="F31" s="15">
        <v>8156.3</v>
      </c>
      <c r="G31" s="15">
        <v>8156.3</v>
      </c>
      <c r="H31" s="15">
        <v>8156.3</v>
      </c>
      <c r="I31" s="15">
        <v>8156.3</v>
      </c>
      <c r="J31" s="15">
        <v>8156.3</v>
      </c>
      <c r="K31" s="15">
        <v>8156.3</v>
      </c>
      <c r="L31" s="15">
        <v>8156.3</v>
      </c>
      <c r="M31" s="15">
        <v>8156.3</v>
      </c>
      <c r="N31" s="7"/>
      <c r="O31" s="7"/>
      <c r="P31" s="15"/>
      <c r="Q31" s="7">
        <f aca="true" t="shared" si="23" ref="Q31:Q58">ROUND((D31/$D$59),3)</f>
        <v>0.03</v>
      </c>
      <c r="R31" s="7">
        <v>2</v>
      </c>
      <c r="S31" s="7">
        <f t="shared" si="21"/>
        <v>39071</v>
      </c>
      <c r="T31" s="47">
        <f aca="true" t="shared" si="24" ref="T31:T58">ROUND((Q31*$T$59),0)</f>
        <v>78143</v>
      </c>
      <c r="U31" s="4">
        <f aca="true" t="shared" si="25" ref="U31:U58">SUM(V31:AF31)</f>
        <v>78141</v>
      </c>
      <c r="V31" s="7">
        <f aca="true" t="shared" si="26" ref="V31:V58">ROUND(($V$29/$U$29*T31),0)</f>
        <v>47008</v>
      </c>
      <c r="W31" s="7">
        <f aca="true" t="shared" si="27" ref="W31:W58">ROUND(($W$29/$U$29*T31),0)</f>
        <v>9478</v>
      </c>
      <c r="X31" s="7">
        <f aca="true" t="shared" si="28" ref="X31:X58">ROUND(($X$29/$U$29*T31),0)</f>
        <v>16089</v>
      </c>
      <c r="Y31" s="7">
        <f aca="true" t="shared" si="29" ref="Y31:Y58">ROUND(($Y$29/$U$29*T31),0)</f>
        <v>266</v>
      </c>
      <c r="Z31" s="7">
        <f aca="true" t="shared" si="30" ref="Z31:Z58">ROUND(($Z$29/$U$29*T31),0)</f>
        <v>4680</v>
      </c>
      <c r="AA31" s="7">
        <f aca="true" t="shared" si="31" ref="AA31:AA58">ROUND(($AA$29/$U$29*T31),0)</f>
        <v>0</v>
      </c>
      <c r="AB31" s="7">
        <f aca="true" t="shared" si="32" ref="AB31:AB58">ROUND(($AB$29*$U$29*T31),0)</f>
        <v>0</v>
      </c>
      <c r="AC31" s="7">
        <f aca="true" t="shared" si="33" ref="AC31:AC58">ROUND(($AC$29/$U$29*T31),0)</f>
        <v>490</v>
      </c>
      <c r="AD31" s="7">
        <f aca="true" t="shared" si="34" ref="AD31:AD58">ROUND(($AD$29/$U$29*T31),0)</f>
        <v>62</v>
      </c>
      <c r="AE31" s="7">
        <f aca="true" t="shared" si="35" ref="AE31:AE58">ROUND(($AE$29/$U$29*T31),0)</f>
        <v>0</v>
      </c>
      <c r="AF31" s="7">
        <f aca="true" t="shared" si="36" ref="AF31:AF58">ROUND(($AF$29/$U$29*T31),0)</f>
        <v>68</v>
      </c>
    </row>
    <row r="32" spans="1:32" ht="12.75">
      <c r="A32" s="11">
        <f t="shared" si="22"/>
        <v>25</v>
      </c>
      <c r="B32" s="20" t="s">
        <v>54</v>
      </c>
      <c r="C32" s="21" t="s">
        <v>55</v>
      </c>
      <c r="D32" s="157">
        <f t="shared" si="20"/>
        <v>5294.9</v>
      </c>
      <c r="E32" s="15">
        <v>5294.9</v>
      </c>
      <c r="F32" s="15">
        <v>5294.9</v>
      </c>
      <c r="G32" s="15">
        <v>5294.9</v>
      </c>
      <c r="H32" s="15">
        <v>5294.9</v>
      </c>
      <c r="I32" s="15">
        <v>5294.9</v>
      </c>
      <c r="J32" s="15">
        <v>5294.9</v>
      </c>
      <c r="K32" s="15">
        <v>5294.9</v>
      </c>
      <c r="L32" s="15">
        <v>5294.9</v>
      </c>
      <c r="M32" s="15">
        <v>5294.9</v>
      </c>
      <c r="N32" s="7"/>
      <c r="O32" s="7"/>
      <c r="P32" s="15"/>
      <c r="Q32" s="7">
        <f t="shared" si="23"/>
        <v>0.019</v>
      </c>
      <c r="R32" s="7">
        <v>3</v>
      </c>
      <c r="S32" s="7">
        <f t="shared" si="21"/>
        <v>16497</v>
      </c>
      <c r="T32" s="47">
        <f t="shared" si="24"/>
        <v>49491</v>
      </c>
      <c r="U32" s="4">
        <f t="shared" si="25"/>
        <v>49491</v>
      </c>
      <c r="V32" s="7">
        <f t="shared" si="26"/>
        <v>29772</v>
      </c>
      <c r="W32" s="7">
        <f t="shared" si="27"/>
        <v>6003</v>
      </c>
      <c r="X32" s="7">
        <f t="shared" si="28"/>
        <v>10190</v>
      </c>
      <c r="Y32" s="7">
        <f t="shared" si="29"/>
        <v>169</v>
      </c>
      <c r="Z32" s="7">
        <f t="shared" si="30"/>
        <v>2964</v>
      </c>
      <c r="AA32" s="7">
        <f t="shared" si="31"/>
        <v>0</v>
      </c>
      <c r="AB32" s="7">
        <f t="shared" si="32"/>
        <v>0</v>
      </c>
      <c r="AC32" s="7">
        <f t="shared" si="33"/>
        <v>311</v>
      </c>
      <c r="AD32" s="7">
        <f t="shared" si="34"/>
        <v>39</v>
      </c>
      <c r="AE32" s="7">
        <f t="shared" si="35"/>
        <v>0</v>
      </c>
      <c r="AF32" s="7">
        <f t="shared" si="36"/>
        <v>43</v>
      </c>
    </row>
    <row r="33" spans="1:32" ht="12.75">
      <c r="A33" s="11">
        <f t="shared" si="22"/>
        <v>26</v>
      </c>
      <c r="B33" s="20" t="s">
        <v>56</v>
      </c>
      <c r="C33" s="21" t="s">
        <v>57</v>
      </c>
      <c r="D33" s="157">
        <f t="shared" si="20"/>
        <v>10484</v>
      </c>
      <c r="E33" s="15">
        <v>10484</v>
      </c>
      <c r="F33" s="15">
        <v>10484</v>
      </c>
      <c r="G33" s="15">
        <v>10484</v>
      </c>
      <c r="H33" s="15">
        <v>10484</v>
      </c>
      <c r="I33" s="15">
        <v>10484</v>
      </c>
      <c r="J33" s="15">
        <v>10484</v>
      </c>
      <c r="K33" s="15">
        <v>10484</v>
      </c>
      <c r="L33" s="15">
        <v>10484</v>
      </c>
      <c r="M33" s="15">
        <v>10484</v>
      </c>
      <c r="N33" s="7"/>
      <c r="O33" s="7"/>
      <c r="P33" s="15"/>
      <c r="Q33" s="7">
        <f t="shared" si="23"/>
        <v>0.039</v>
      </c>
      <c r="R33" s="7">
        <v>6</v>
      </c>
      <c r="S33" s="7">
        <f t="shared" si="21"/>
        <v>16931</v>
      </c>
      <c r="T33" s="47">
        <f t="shared" si="24"/>
        <v>101586</v>
      </c>
      <c r="U33" s="4">
        <f t="shared" si="25"/>
        <v>101585</v>
      </c>
      <c r="V33" s="7">
        <f t="shared" si="26"/>
        <v>61111</v>
      </c>
      <c r="W33" s="7">
        <f t="shared" si="27"/>
        <v>12322</v>
      </c>
      <c r="X33" s="7">
        <f t="shared" si="28"/>
        <v>20916</v>
      </c>
      <c r="Y33" s="7">
        <f t="shared" si="29"/>
        <v>346</v>
      </c>
      <c r="Z33" s="7">
        <f t="shared" si="30"/>
        <v>6084</v>
      </c>
      <c r="AA33" s="7">
        <f t="shared" si="31"/>
        <v>0</v>
      </c>
      <c r="AB33" s="7">
        <f t="shared" si="32"/>
        <v>0</v>
      </c>
      <c r="AC33" s="7">
        <f t="shared" si="33"/>
        <v>637</v>
      </c>
      <c r="AD33" s="7">
        <f t="shared" si="34"/>
        <v>81</v>
      </c>
      <c r="AE33" s="7">
        <f t="shared" si="35"/>
        <v>0</v>
      </c>
      <c r="AF33" s="7">
        <f t="shared" si="36"/>
        <v>88</v>
      </c>
    </row>
    <row r="34" spans="1:32" ht="12.75">
      <c r="A34" s="11">
        <f t="shared" si="22"/>
        <v>27</v>
      </c>
      <c r="B34" s="20" t="s">
        <v>58</v>
      </c>
      <c r="C34" s="21" t="s">
        <v>59</v>
      </c>
      <c r="D34" s="157">
        <f t="shared" si="20"/>
        <v>25938.62</v>
      </c>
      <c r="E34" s="15">
        <v>25939.02</v>
      </c>
      <c r="F34" s="15">
        <v>25939.02</v>
      </c>
      <c r="G34" s="15">
        <v>25939.02</v>
      </c>
      <c r="H34" s="15">
        <v>25938.42</v>
      </c>
      <c r="I34" s="15">
        <v>25938.42</v>
      </c>
      <c r="J34" s="15">
        <v>25938.42</v>
      </c>
      <c r="K34" s="15">
        <v>25938.42</v>
      </c>
      <c r="L34" s="15">
        <v>25938.42</v>
      </c>
      <c r="M34" s="15">
        <v>25938.42</v>
      </c>
      <c r="N34" s="7"/>
      <c r="O34" s="7"/>
      <c r="P34" s="15"/>
      <c r="Q34" s="7">
        <f>ROUND((D34/$D$59),3)</f>
        <v>0.095</v>
      </c>
      <c r="R34" s="7">
        <v>38</v>
      </c>
      <c r="S34" s="7">
        <f t="shared" si="21"/>
        <v>6512</v>
      </c>
      <c r="T34" s="47">
        <f t="shared" si="24"/>
        <v>247454</v>
      </c>
      <c r="U34" s="4">
        <f t="shared" si="25"/>
        <v>247454</v>
      </c>
      <c r="V34" s="7">
        <f t="shared" si="26"/>
        <v>148861</v>
      </c>
      <c r="W34" s="7">
        <f t="shared" si="27"/>
        <v>30015</v>
      </c>
      <c r="X34" s="7">
        <f t="shared" si="28"/>
        <v>50950</v>
      </c>
      <c r="Y34" s="7">
        <f t="shared" si="29"/>
        <v>844</v>
      </c>
      <c r="Z34" s="7">
        <f t="shared" si="30"/>
        <v>14820</v>
      </c>
      <c r="AA34" s="7">
        <f t="shared" si="31"/>
        <v>0</v>
      </c>
      <c r="AB34" s="7">
        <f t="shared" si="32"/>
        <v>0</v>
      </c>
      <c r="AC34" s="7">
        <f t="shared" si="33"/>
        <v>1553</v>
      </c>
      <c r="AD34" s="7">
        <f t="shared" si="34"/>
        <v>197</v>
      </c>
      <c r="AE34" s="7">
        <f t="shared" si="35"/>
        <v>0</v>
      </c>
      <c r="AF34" s="7">
        <f t="shared" si="36"/>
        <v>214</v>
      </c>
    </row>
    <row r="35" spans="1:32" ht="12.75">
      <c r="A35" s="11">
        <f t="shared" si="22"/>
        <v>28</v>
      </c>
      <c r="B35" s="20" t="s">
        <v>60</v>
      </c>
      <c r="C35" s="21" t="s">
        <v>61</v>
      </c>
      <c r="D35" s="157">
        <f t="shared" si="20"/>
        <v>5363.42</v>
      </c>
      <c r="E35" s="15">
        <v>5363.19</v>
      </c>
      <c r="F35" s="15">
        <v>5363.19</v>
      </c>
      <c r="G35" s="15">
        <v>5363.49</v>
      </c>
      <c r="H35" s="15">
        <v>5363.49</v>
      </c>
      <c r="I35" s="15">
        <v>5363.49</v>
      </c>
      <c r="J35" s="15">
        <v>5363.49</v>
      </c>
      <c r="K35" s="15">
        <v>5363.49</v>
      </c>
      <c r="L35" s="15">
        <v>5363.49</v>
      </c>
      <c r="M35" s="15">
        <v>5363.49</v>
      </c>
      <c r="N35" s="7"/>
      <c r="O35" s="7"/>
      <c r="P35" s="15"/>
      <c r="Q35" s="7">
        <f t="shared" si="23"/>
        <v>0.02</v>
      </c>
      <c r="R35" s="7">
        <v>3</v>
      </c>
      <c r="S35" s="7">
        <f t="shared" si="21"/>
        <v>17365</v>
      </c>
      <c r="T35" s="47">
        <f t="shared" si="24"/>
        <v>52096</v>
      </c>
      <c r="U35" s="4">
        <f t="shared" si="25"/>
        <v>52096</v>
      </c>
      <c r="V35" s="7">
        <f t="shared" si="26"/>
        <v>31339</v>
      </c>
      <c r="W35" s="7">
        <f t="shared" si="27"/>
        <v>6319</v>
      </c>
      <c r="X35" s="7">
        <f t="shared" si="28"/>
        <v>10726</v>
      </c>
      <c r="Y35" s="7">
        <f t="shared" si="29"/>
        <v>178</v>
      </c>
      <c r="Z35" s="7">
        <f t="shared" si="30"/>
        <v>3120</v>
      </c>
      <c r="AA35" s="7">
        <f t="shared" si="31"/>
        <v>0</v>
      </c>
      <c r="AB35" s="7">
        <f t="shared" si="32"/>
        <v>0</v>
      </c>
      <c r="AC35" s="7">
        <f t="shared" si="33"/>
        <v>327</v>
      </c>
      <c r="AD35" s="7">
        <f t="shared" si="34"/>
        <v>42</v>
      </c>
      <c r="AE35" s="7">
        <f t="shared" si="35"/>
        <v>0</v>
      </c>
      <c r="AF35" s="7">
        <f t="shared" si="36"/>
        <v>45</v>
      </c>
    </row>
    <row r="36" spans="1:32" ht="12.75">
      <c r="A36" s="11">
        <f t="shared" si="22"/>
        <v>29</v>
      </c>
      <c r="B36" s="20" t="s">
        <v>62</v>
      </c>
      <c r="C36" s="21" t="s">
        <v>63</v>
      </c>
      <c r="D36" s="157">
        <f t="shared" si="20"/>
        <v>5307.55</v>
      </c>
      <c r="E36" s="15">
        <v>5305.29</v>
      </c>
      <c r="F36" s="15">
        <v>5305.29</v>
      </c>
      <c r="G36" s="15">
        <v>5308.2</v>
      </c>
      <c r="H36" s="15">
        <v>5308.2</v>
      </c>
      <c r="I36" s="15">
        <v>5308.2</v>
      </c>
      <c r="J36" s="15">
        <v>5308.2</v>
      </c>
      <c r="K36" s="15">
        <v>5308.2</v>
      </c>
      <c r="L36" s="15">
        <v>5308.2</v>
      </c>
      <c r="M36" s="15">
        <v>5308.2</v>
      </c>
      <c r="N36" s="7"/>
      <c r="O36" s="7"/>
      <c r="P36" s="15"/>
      <c r="Q36" s="7">
        <f t="shared" si="23"/>
        <v>0.02</v>
      </c>
      <c r="R36" s="7">
        <v>3</v>
      </c>
      <c r="S36" s="7">
        <f t="shared" si="21"/>
        <v>17365</v>
      </c>
      <c r="T36" s="47">
        <f t="shared" si="24"/>
        <v>52096</v>
      </c>
      <c r="U36" s="4">
        <f t="shared" si="25"/>
        <v>52096</v>
      </c>
      <c r="V36" s="7">
        <f t="shared" si="26"/>
        <v>31339</v>
      </c>
      <c r="W36" s="7">
        <f t="shared" si="27"/>
        <v>6319</v>
      </c>
      <c r="X36" s="7">
        <f t="shared" si="28"/>
        <v>10726</v>
      </c>
      <c r="Y36" s="7">
        <f t="shared" si="29"/>
        <v>178</v>
      </c>
      <c r="Z36" s="7">
        <f t="shared" si="30"/>
        <v>3120</v>
      </c>
      <c r="AA36" s="7">
        <f t="shared" si="31"/>
        <v>0</v>
      </c>
      <c r="AB36" s="7">
        <f t="shared" si="32"/>
        <v>0</v>
      </c>
      <c r="AC36" s="7">
        <f t="shared" si="33"/>
        <v>327</v>
      </c>
      <c r="AD36" s="7">
        <f t="shared" si="34"/>
        <v>42</v>
      </c>
      <c r="AE36" s="7">
        <f t="shared" si="35"/>
        <v>0</v>
      </c>
      <c r="AF36" s="7">
        <f t="shared" si="36"/>
        <v>45</v>
      </c>
    </row>
    <row r="37" spans="1:32" ht="12.75">
      <c r="A37" s="11">
        <f t="shared" si="22"/>
        <v>30</v>
      </c>
      <c r="B37" s="20" t="s">
        <v>64</v>
      </c>
      <c r="C37" s="21" t="s">
        <v>65</v>
      </c>
      <c r="D37" s="157">
        <f t="shared" si="20"/>
        <v>26135.37</v>
      </c>
      <c r="E37" s="15">
        <v>26135.37</v>
      </c>
      <c r="F37" s="15">
        <v>26135.37</v>
      </c>
      <c r="G37" s="15">
        <v>26135.37</v>
      </c>
      <c r="H37" s="15">
        <v>26135.37</v>
      </c>
      <c r="I37" s="15">
        <v>26135.37</v>
      </c>
      <c r="J37" s="15">
        <v>26135.37</v>
      </c>
      <c r="K37" s="15">
        <v>26135.37</v>
      </c>
      <c r="L37" s="15">
        <v>26135.37</v>
      </c>
      <c r="M37" s="15">
        <v>26135.37</v>
      </c>
      <c r="N37" s="7"/>
      <c r="O37" s="7"/>
      <c r="P37" s="15"/>
      <c r="Q37" s="7">
        <f>ROUND((D37/$D$59),3)</f>
        <v>0.096</v>
      </c>
      <c r="R37" s="7">
        <v>6</v>
      </c>
      <c r="S37" s="7">
        <f t="shared" si="21"/>
        <v>41677</v>
      </c>
      <c r="T37" s="47">
        <f t="shared" si="24"/>
        <v>250059</v>
      </c>
      <c r="U37" s="4">
        <f t="shared" si="25"/>
        <v>250059</v>
      </c>
      <c r="V37" s="7">
        <f t="shared" si="26"/>
        <v>150428</v>
      </c>
      <c r="W37" s="7">
        <f t="shared" si="27"/>
        <v>30331</v>
      </c>
      <c r="X37" s="7">
        <f t="shared" si="28"/>
        <v>51487</v>
      </c>
      <c r="Y37" s="7">
        <f t="shared" si="29"/>
        <v>853</v>
      </c>
      <c r="Z37" s="7">
        <f t="shared" si="30"/>
        <v>14976</v>
      </c>
      <c r="AA37" s="7">
        <f t="shared" si="31"/>
        <v>0</v>
      </c>
      <c r="AB37" s="7">
        <f t="shared" si="32"/>
        <v>0</v>
      </c>
      <c r="AC37" s="7">
        <f t="shared" si="33"/>
        <v>1569</v>
      </c>
      <c r="AD37" s="7">
        <f t="shared" si="34"/>
        <v>199</v>
      </c>
      <c r="AE37" s="7">
        <f t="shared" si="35"/>
        <v>0</v>
      </c>
      <c r="AF37" s="7">
        <f t="shared" si="36"/>
        <v>216</v>
      </c>
    </row>
    <row r="38" spans="1:32" ht="12.75">
      <c r="A38" s="11">
        <f t="shared" si="22"/>
        <v>31</v>
      </c>
      <c r="B38" s="20" t="s">
        <v>66</v>
      </c>
      <c r="C38" s="21" t="s">
        <v>67</v>
      </c>
      <c r="D38" s="157">
        <f t="shared" si="20"/>
        <v>8123.5</v>
      </c>
      <c r="E38" s="15">
        <v>8123.5</v>
      </c>
      <c r="F38" s="15">
        <v>8123.5</v>
      </c>
      <c r="G38" s="15">
        <v>8123.5</v>
      </c>
      <c r="H38" s="15">
        <v>8123.5</v>
      </c>
      <c r="I38" s="15">
        <v>8123.5</v>
      </c>
      <c r="J38" s="15">
        <v>8123.5</v>
      </c>
      <c r="K38" s="15">
        <v>8123.5</v>
      </c>
      <c r="L38" s="15">
        <v>8123.5</v>
      </c>
      <c r="M38" s="15">
        <v>8123.5</v>
      </c>
      <c r="N38" s="7"/>
      <c r="O38" s="7"/>
      <c r="P38" s="15"/>
      <c r="Q38" s="7">
        <f t="shared" si="23"/>
        <v>0.03</v>
      </c>
      <c r="R38" s="7">
        <v>2</v>
      </c>
      <c r="S38" s="7">
        <f t="shared" si="21"/>
        <v>39071</v>
      </c>
      <c r="T38" s="47">
        <f t="shared" si="24"/>
        <v>78143</v>
      </c>
      <c r="U38" s="4">
        <f t="shared" si="25"/>
        <v>78141</v>
      </c>
      <c r="V38" s="7">
        <f t="shared" si="26"/>
        <v>47008</v>
      </c>
      <c r="W38" s="7">
        <f t="shared" si="27"/>
        <v>9478</v>
      </c>
      <c r="X38" s="7">
        <f t="shared" si="28"/>
        <v>16089</v>
      </c>
      <c r="Y38" s="7">
        <f t="shared" si="29"/>
        <v>266</v>
      </c>
      <c r="Z38" s="7">
        <f t="shared" si="30"/>
        <v>4680</v>
      </c>
      <c r="AA38" s="7">
        <f t="shared" si="31"/>
        <v>0</v>
      </c>
      <c r="AB38" s="7">
        <f t="shared" si="32"/>
        <v>0</v>
      </c>
      <c r="AC38" s="7">
        <f t="shared" si="33"/>
        <v>490</v>
      </c>
      <c r="AD38" s="7">
        <f t="shared" si="34"/>
        <v>62</v>
      </c>
      <c r="AE38" s="7">
        <f t="shared" si="35"/>
        <v>0</v>
      </c>
      <c r="AF38" s="7">
        <f t="shared" si="36"/>
        <v>68</v>
      </c>
    </row>
    <row r="39" spans="1:32" ht="12.75">
      <c r="A39" s="11">
        <f t="shared" si="22"/>
        <v>32</v>
      </c>
      <c r="B39" s="20" t="s">
        <v>68</v>
      </c>
      <c r="C39" s="21" t="s">
        <v>69</v>
      </c>
      <c r="D39" s="157">
        <f t="shared" si="20"/>
        <v>6845.8</v>
      </c>
      <c r="E39" s="15">
        <v>6845.8</v>
      </c>
      <c r="F39" s="15">
        <v>6845.8</v>
      </c>
      <c r="G39" s="15">
        <v>6845.8</v>
      </c>
      <c r="H39" s="15">
        <v>6845.8</v>
      </c>
      <c r="I39" s="15">
        <v>6845.8</v>
      </c>
      <c r="J39" s="15">
        <v>6845.8</v>
      </c>
      <c r="K39" s="15">
        <v>6845.8</v>
      </c>
      <c r="L39" s="15">
        <v>6845.8</v>
      </c>
      <c r="M39" s="15">
        <v>6845.8</v>
      </c>
      <c r="N39" s="7"/>
      <c r="O39" s="7"/>
      <c r="P39" s="15"/>
      <c r="Q39" s="7">
        <f t="shared" si="23"/>
        <v>0.025</v>
      </c>
      <c r="R39" s="7">
        <v>4</v>
      </c>
      <c r="S39" s="7">
        <f t="shared" si="21"/>
        <v>16280</v>
      </c>
      <c r="T39" s="47">
        <f t="shared" si="24"/>
        <v>65119</v>
      </c>
      <c r="U39" s="4">
        <f t="shared" si="25"/>
        <v>65120</v>
      </c>
      <c r="V39" s="7">
        <f t="shared" si="26"/>
        <v>39174</v>
      </c>
      <c r="W39" s="7">
        <f t="shared" si="27"/>
        <v>7899</v>
      </c>
      <c r="X39" s="7">
        <f t="shared" si="28"/>
        <v>13408</v>
      </c>
      <c r="Y39" s="7">
        <f t="shared" si="29"/>
        <v>222</v>
      </c>
      <c r="Z39" s="7">
        <f t="shared" si="30"/>
        <v>3900</v>
      </c>
      <c r="AA39" s="7">
        <f t="shared" si="31"/>
        <v>0</v>
      </c>
      <c r="AB39" s="7">
        <f t="shared" si="32"/>
        <v>0</v>
      </c>
      <c r="AC39" s="7">
        <f t="shared" si="33"/>
        <v>409</v>
      </c>
      <c r="AD39" s="7">
        <f t="shared" si="34"/>
        <v>52</v>
      </c>
      <c r="AE39" s="7">
        <f t="shared" si="35"/>
        <v>0</v>
      </c>
      <c r="AF39" s="7">
        <f t="shared" si="36"/>
        <v>56</v>
      </c>
    </row>
    <row r="40" spans="1:32" ht="12.75">
      <c r="A40" s="11">
        <f t="shared" si="22"/>
        <v>33</v>
      </c>
      <c r="B40" s="20" t="s">
        <v>70</v>
      </c>
      <c r="C40" s="21" t="s">
        <v>71</v>
      </c>
      <c r="D40" s="157">
        <f t="shared" si="20"/>
        <v>8667.69</v>
      </c>
      <c r="E40" s="15">
        <v>8662.4</v>
      </c>
      <c r="F40" s="15">
        <v>8662.4</v>
      </c>
      <c r="G40" s="15">
        <v>8662.4</v>
      </c>
      <c r="H40" s="15">
        <v>8662.4</v>
      </c>
      <c r="I40" s="15">
        <v>8662.4</v>
      </c>
      <c r="J40" s="15">
        <v>8662.4</v>
      </c>
      <c r="K40" s="15">
        <v>8662.4</v>
      </c>
      <c r="L40" s="15">
        <v>8662.4</v>
      </c>
      <c r="M40" s="15">
        <v>8710</v>
      </c>
      <c r="N40" s="7"/>
      <c r="O40" s="7"/>
      <c r="P40" s="15"/>
      <c r="Q40" s="7">
        <f t="shared" si="23"/>
        <v>0.032</v>
      </c>
      <c r="R40" s="7">
        <v>2</v>
      </c>
      <c r="S40" s="7">
        <f t="shared" si="21"/>
        <v>41676</v>
      </c>
      <c r="T40" s="47">
        <f t="shared" si="24"/>
        <v>83353</v>
      </c>
      <c r="U40" s="4">
        <f t="shared" si="25"/>
        <v>83352</v>
      </c>
      <c r="V40" s="7">
        <f t="shared" si="26"/>
        <v>50143</v>
      </c>
      <c r="W40" s="7">
        <f t="shared" si="27"/>
        <v>10110</v>
      </c>
      <c r="X40" s="7">
        <f t="shared" si="28"/>
        <v>17162</v>
      </c>
      <c r="Y40" s="7">
        <f t="shared" si="29"/>
        <v>284</v>
      </c>
      <c r="Z40" s="7">
        <f t="shared" si="30"/>
        <v>4992</v>
      </c>
      <c r="AA40" s="7">
        <f t="shared" si="31"/>
        <v>0</v>
      </c>
      <c r="AB40" s="7">
        <f t="shared" si="32"/>
        <v>0</v>
      </c>
      <c r="AC40" s="7">
        <f t="shared" si="33"/>
        <v>523</v>
      </c>
      <c r="AD40" s="7">
        <f t="shared" si="34"/>
        <v>66</v>
      </c>
      <c r="AE40" s="7">
        <f t="shared" si="35"/>
        <v>0</v>
      </c>
      <c r="AF40" s="7">
        <f t="shared" si="36"/>
        <v>72</v>
      </c>
    </row>
    <row r="41" spans="1:32" ht="12.75">
      <c r="A41" s="11">
        <f t="shared" si="22"/>
        <v>34</v>
      </c>
      <c r="B41" s="20" t="s">
        <v>72</v>
      </c>
      <c r="C41" s="21" t="s">
        <v>73</v>
      </c>
      <c r="D41" s="157">
        <f t="shared" si="20"/>
        <v>8106</v>
      </c>
      <c r="E41" s="15">
        <v>8106</v>
      </c>
      <c r="F41" s="15">
        <v>8106</v>
      </c>
      <c r="G41" s="15">
        <v>8106</v>
      </c>
      <c r="H41" s="15">
        <v>8106</v>
      </c>
      <c r="I41" s="15">
        <v>8106</v>
      </c>
      <c r="J41" s="15">
        <v>8106</v>
      </c>
      <c r="K41" s="15">
        <v>8106</v>
      </c>
      <c r="L41" s="15">
        <v>8106</v>
      </c>
      <c r="M41" s="15">
        <v>8106</v>
      </c>
      <c r="N41" s="7"/>
      <c r="O41" s="7"/>
      <c r="P41" s="15"/>
      <c r="Q41" s="7">
        <f t="shared" si="23"/>
        <v>0.03</v>
      </c>
      <c r="R41" s="7">
        <v>2</v>
      </c>
      <c r="S41" s="7">
        <f t="shared" si="21"/>
        <v>39071</v>
      </c>
      <c r="T41" s="47">
        <f t="shared" si="24"/>
        <v>78143</v>
      </c>
      <c r="U41" s="4">
        <f t="shared" si="25"/>
        <v>78141</v>
      </c>
      <c r="V41" s="7">
        <f t="shared" si="26"/>
        <v>47008</v>
      </c>
      <c r="W41" s="7">
        <f t="shared" si="27"/>
        <v>9478</v>
      </c>
      <c r="X41" s="7">
        <f t="shared" si="28"/>
        <v>16089</v>
      </c>
      <c r="Y41" s="7">
        <f t="shared" si="29"/>
        <v>266</v>
      </c>
      <c r="Z41" s="7">
        <f t="shared" si="30"/>
        <v>4680</v>
      </c>
      <c r="AA41" s="7">
        <f t="shared" si="31"/>
        <v>0</v>
      </c>
      <c r="AB41" s="7">
        <f t="shared" si="32"/>
        <v>0</v>
      </c>
      <c r="AC41" s="7">
        <f t="shared" si="33"/>
        <v>490</v>
      </c>
      <c r="AD41" s="7">
        <f t="shared" si="34"/>
        <v>62</v>
      </c>
      <c r="AE41" s="7">
        <f t="shared" si="35"/>
        <v>0</v>
      </c>
      <c r="AF41" s="7">
        <f t="shared" si="36"/>
        <v>68</v>
      </c>
    </row>
    <row r="42" spans="1:32" ht="12.75">
      <c r="A42" s="11">
        <f t="shared" si="22"/>
        <v>35</v>
      </c>
      <c r="B42" s="20" t="s">
        <v>74</v>
      </c>
      <c r="C42" s="21" t="s">
        <v>75</v>
      </c>
      <c r="D42" s="157">
        <f t="shared" si="20"/>
        <v>8067.95</v>
      </c>
      <c r="E42" s="15">
        <v>8067.95</v>
      </c>
      <c r="F42" s="15">
        <v>8067.95</v>
      </c>
      <c r="G42" s="15">
        <v>8067.95</v>
      </c>
      <c r="H42" s="15">
        <v>8067.95</v>
      </c>
      <c r="I42" s="15">
        <v>8067.95</v>
      </c>
      <c r="J42" s="15">
        <v>8067.95</v>
      </c>
      <c r="K42" s="15">
        <v>8067.95</v>
      </c>
      <c r="L42" s="15">
        <v>8067.95</v>
      </c>
      <c r="M42" s="15">
        <v>8067.95</v>
      </c>
      <c r="N42" s="7"/>
      <c r="O42" s="7"/>
      <c r="P42" s="15"/>
      <c r="Q42" s="7">
        <f t="shared" si="23"/>
        <v>0.03</v>
      </c>
      <c r="R42" s="7">
        <v>2</v>
      </c>
      <c r="S42" s="7">
        <f t="shared" si="21"/>
        <v>39071</v>
      </c>
      <c r="T42" s="47">
        <f t="shared" si="24"/>
        <v>78143</v>
      </c>
      <c r="U42" s="4">
        <f t="shared" si="25"/>
        <v>78141</v>
      </c>
      <c r="V42" s="7">
        <f t="shared" si="26"/>
        <v>47008</v>
      </c>
      <c r="W42" s="7">
        <f t="shared" si="27"/>
        <v>9478</v>
      </c>
      <c r="X42" s="7">
        <f t="shared" si="28"/>
        <v>16089</v>
      </c>
      <c r="Y42" s="7">
        <f t="shared" si="29"/>
        <v>266</v>
      </c>
      <c r="Z42" s="7">
        <f t="shared" si="30"/>
        <v>4680</v>
      </c>
      <c r="AA42" s="7">
        <f t="shared" si="31"/>
        <v>0</v>
      </c>
      <c r="AB42" s="7">
        <f t="shared" si="32"/>
        <v>0</v>
      </c>
      <c r="AC42" s="7">
        <f t="shared" si="33"/>
        <v>490</v>
      </c>
      <c r="AD42" s="7">
        <f t="shared" si="34"/>
        <v>62</v>
      </c>
      <c r="AE42" s="7">
        <f t="shared" si="35"/>
        <v>0</v>
      </c>
      <c r="AF42" s="7">
        <f t="shared" si="36"/>
        <v>68</v>
      </c>
    </row>
    <row r="43" spans="1:32" ht="12.75">
      <c r="A43" s="11">
        <f t="shared" si="22"/>
        <v>36</v>
      </c>
      <c r="B43" s="20" t="s">
        <v>76</v>
      </c>
      <c r="C43" s="21" t="s">
        <v>77</v>
      </c>
      <c r="D43" s="157">
        <f t="shared" si="20"/>
        <v>6084.73</v>
      </c>
      <c r="E43" s="15">
        <v>6093</v>
      </c>
      <c r="F43" s="15">
        <v>6093</v>
      </c>
      <c r="G43" s="15">
        <v>6093</v>
      </c>
      <c r="H43" s="15">
        <v>6093</v>
      </c>
      <c r="I43" s="15">
        <v>6093</v>
      </c>
      <c r="J43" s="15">
        <v>6093</v>
      </c>
      <c r="K43" s="15">
        <v>6093</v>
      </c>
      <c r="L43" s="15">
        <v>6093</v>
      </c>
      <c r="M43" s="15">
        <v>6018.6</v>
      </c>
      <c r="N43" s="7"/>
      <c r="O43" s="7"/>
      <c r="P43" s="15"/>
      <c r="Q43" s="7">
        <f t="shared" si="23"/>
        <v>0.022</v>
      </c>
      <c r="R43" s="7">
        <v>2</v>
      </c>
      <c r="S43" s="7">
        <f t="shared" si="21"/>
        <v>28653</v>
      </c>
      <c r="T43" s="47">
        <f t="shared" si="24"/>
        <v>57305</v>
      </c>
      <c r="U43" s="146">
        <f t="shared" si="25"/>
        <v>57306</v>
      </c>
      <c r="V43" s="7">
        <f t="shared" si="26"/>
        <v>34473</v>
      </c>
      <c r="W43" s="7">
        <f t="shared" si="27"/>
        <v>6951</v>
      </c>
      <c r="X43" s="7">
        <f t="shared" si="28"/>
        <v>11799</v>
      </c>
      <c r="Y43" s="7">
        <f t="shared" si="29"/>
        <v>195</v>
      </c>
      <c r="Z43" s="7">
        <f t="shared" si="30"/>
        <v>3432</v>
      </c>
      <c r="AA43" s="7">
        <f t="shared" si="31"/>
        <v>0</v>
      </c>
      <c r="AB43" s="7">
        <f t="shared" si="32"/>
        <v>0</v>
      </c>
      <c r="AC43" s="7">
        <f t="shared" si="33"/>
        <v>360</v>
      </c>
      <c r="AD43" s="7">
        <f t="shared" si="34"/>
        <v>46</v>
      </c>
      <c r="AE43" s="7">
        <f t="shared" si="35"/>
        <v>0</v>
      </c>
      <c r="AF43" s="7">
        <f t="shared" si="36"/>
        <v>50</v>
      </c>
    </row>
    <row r="44" spans="1:32" ht="12.75">
      <c r="A44" s="11">
        <f t="shared" si="22"/>
        <v>37</v>
      </c>
      <c r="B44" s="20" t="s">
        <v>78</v>
      </c>
      <c r="C44" s="21" t="s">
        <v>79</v>
      </c>
      <c r="D44" s="157">
        <f t="shared" si="20"/>
        <v>5589.37</v>
      </c>
      <c r="E44" s="15">
        <v>5589.3</v>
      </c>
      <c r="F44" s="15">
        <v>5589.3</v>
      </c>
      <c r="G44" s="15">
        <v>5589.3</v>
      </c>
      <c r="H44" s="15">
        <v>5589.3</v>
      </c>
      <c r="I44" s="15">
        <v>5589.3</v>
      </c>
      <c r="J44" s="15">
        <v>5589.3</v>
      </c>
      <c r="K44" s="15">
        <v>5589.5</v>
      </c>
      <c r="L44" s="15">
        <v>5589.5</v>
      </c>
      <c r="M44" s="15">
        <v>5589.5</v>
      </c>
      <c r="N44" s="7"/>
      <c r="O44" s="7"/>
      <c r="P44" s="15"/>
      <c r="Q44" s="7">
        <f t="shared" si="23"/>
        <v>0.021</v>
      </c>
      <c r="R44" s="7">
        <v>2</v>
      </c>
      <c r="S44" s="7">
        <f t="shared" si="21"/>
        <v>27350</v>
      </c>
      <c r="T44" s="47">
        <f t="shared" si="24"/>
        <v>54700</v>
      </c>
      <c r="U44" s="146">
        <f t="shared" si="25"/>
        <v>54700</v>
      </c>
      <c r="V44" s="7">
        <f t="shared" si="26"/>
        <v>32906</v>
      </c>
      <c r="W44" s="7">
        <f t="shared" si="27"/>
        <v>6635</v>
      </c>
      <c r="X44" s="7">
        <f t="shared" si="28"/>
        <v>11263</v>
      </c>
      <c r="Y44" s="7">
        <f t="shared" si="29"/>
        <v>186</v>
      </c>
      <c r="Z44" s="7">
        <f t="shared" si="30"/>
        <v>3276</v>
      </c>
      <c r="AA44" s="7">
        <f t="shared" si="31"/>
        <v>0</v>
      </c>
      <c r="AB44" s="7">
        <f t="shared" si="32"/>
        <v>0</v>
      </c>
      <c r="AC44" s="7">
        <f t="shared" si="33"/>
        <v>343</v>
      </c>
      <c r="AD44" s="7">
        <f t="shared" si="34"/>
        <v>44</v>
      </c>
      <c r="AE44" s="7">
        <f t="shared" si="35"/>
        <v>0</v>
      </c>
      <c r="AF44" s="7">
        <f t="shared" si="36"/>
        <v>47</v>
      </c>
    </row>
    <row r="45" spans="1:32" ht="13.5" customHeight="1">
      <c r="A45" s="11">
        <f t="shared" si="22"/>
        <v>38</v>
      </c>
      <c r="B45" s="20" t="s">
        <v>80</v>
      </c>
      <c r="C45" s="21" t="s">
        <v>81</v>
      </c>
      <c r="D45" s="157">
        <f t="shared" si="20"/>
        <v>4515.35</v>
      </c>
      <c r="E45" s="15">
        <v>4515.35</v>
      </c>
      <c r="F45" s="15">
        <v>4515.35</v>
      </c>
      <c r="G45" s="15">
        <v>4515.35</v>
      </c>
      <c r="H45" s="15">
        <v>4515.35</v>
      </c>
      <c r="I45" s="15">
        <v>4515.35</v>
      </c>
      <c r="J45" s="15">
        <v>4515.35</v>
      </c>
      <c r="K45" s="15">
        <v>4515.35</v>
      </c>
      <c r="L45" s="15">
        <v>4515.35</v>
      </c>
      <c r="M45" s="15">
        <v>4515.35</v>
      </c>
      <c r="N45" s="7"/>
      <c r="O45" s="7"/>
      <c r="P45" s="15"/>
      <c r="Q45" s="7">
        <f t="shared" si="23"/>
        <v>0.017</v>
      </c>
      <c r="R45" s="7">
        <v>2</v>
      </c>
      <c r="S45" s="7">
        <f t="shared" si="21"/>
        <v>22140</v>
      </c>
      <c r="T45" s="47">
        <f t="shared" si="24"/>
        <v>44281</v>
      </c>
      <c r="U45" s="146">
        <f t="shared" si="25"/>
        <v>44280</v>
      </c>
      <c r="V45" s="7">
        <f t="shared" si="26"/>
        <v>26638</v>
      </c>
      <c r="W45" s="7">
        <f t="shared" si="27"/>
        <v>5371</v>
      </c>
      <c r="X45" s="7">
        <f t="shared" si="28"/>
        <v>9117</v>
      </c>
      <c r="Y45" s="7">
        <f t="shared" si="29"/>
        <v>151</v>
      </c>
      <c r="Z45" s="7">
        <f t="shared" si="30"/>
        <v>2652</v>
      </c>
      <c r="AA45" s="7">
        <f t="shared" si="31"/>
        <v>0</v>
      </c>
      <c r="AB45" s="7">
        <f t="shared" si="32"/>
        <v>0</v>
      </c>
      <c r="AC45" s="7">
        <f t="shared" si="33"/>
        <v>278</v>
      </c>
      <c r="AD45" s="7">
        <f t="shared" si="34"/>
        <v>35</v>
      </c>
      <c r="AE45" s="7">
        <f t="shared" si="35"/>
        <v>0</v>
      </c>
      <c r="AF45" s="7">
        <f t="shared" si="36"/>
        <v>38</v>
      </c>
    </row>
    <row r="46" spans="1:32" ht="12.75">
      <c r="A46" s="11">
        <f t="shared" si="22"/>
        <v>39</v>
      </c>
      <c r="B46" s="20" t="s">
        <v>82</v>
      </c>
      <c r="C46" s="21" t="s">
        <v>83</v>
      </c>
      <c r="D46" s="157">
        <f t="shared" si="20"/>
        <v>5279.8</v>
      </c>
      <c r="E46" s="15">
        <v>5279.8</v>
      </c>
      <c r="F46" s="15">
        <v>5279.8</v>
      </c>
      <c r="G46" s="15">
        <v>5279.8</v>
      </c>
      <c r="H46" s="15">
        <v>5279.8</v>
      </c>
      <c r="I46" s="15">
        <v>5279.8</v>
      </c>
      <c r="J46" s="15">
        <v>5279.8</v>
      </c>
      <c r="K46" s="15">
        <v>5279.8</v>
      </c>
      <c r="L46" s="15">
        <v>5279.8</v>
      </c>
      <c r="M46" s="15">
        <v>5279.8</v>
      </c>
      <c r="N46" s="7"/>
      <c r="O46" s="7"/>
      <c r="P46" s="15"/>
      <c r="Q46" s="7">
        <f t="shared" si="23"/>
        <v>0.019</v>
      </c>
      <c r="R46" s="7">
        <v>1</v>
      </c>
      <c r="S46" s="7">
        <f t="shared" si="21"/>
        <v>49491</v>
      </c>
      <c r="T46" s="47">
        <f t="shared" si="24"/>
        <v>49491</v>
      </c>
      <c r="U46" s="4">
        <f t="shared" si="25"/>
        <v>49491</v>
      </c>
      <c r="V46" s="7">
        <f t="shared" si="26"/>
        <v>29772</v>
      </c>
      <c r="W46" s="7">
        <f t="shared" si="27"/>
        <v>6003</v>
      </c>
      <c r="X46" s="7">
        <f t="shared" si="28"/>
        <v>10190</v>
      </c>
      <c r="Y46" s="7">
        <f t="shared" si="29"/>
        <v>169</v>
      </c>
      <c r="Z46" s="7">
        <f t="shared" si="30"/>
        <v>2964</v>
      </c>
      <c r="AA46" s="7">
        <f t="shared" si="31"/>
        <v>0</v>
      </c>
      <c r="AB46" s="7">
        <f t="shared" si="32"/>
        <v>0</v>
      </c>
      <c r="AC46" s="7">
        <f t="shared" si="33"/>
        <v>311</v>
      </c>
      <c r="AD46" s="7">
        <f t="shared" si="34"/>
        <v>39</v>
      </c>
      <c r="AE46" s="7">
        <f t="shared" si="35"/>
        <v>0</v>
      </c>
      <c r="AF46" s="7">
        <f t="shared" si="36"/>
        <v>43</v>
      </c>
    </row>
    <row r="47" spans="1:32" ht="12.75">
      <c r="A47" s="11">
        <f t="shared" si="22"/>
        <v>40</v>
      </c>
      <c r="B47" s="20" t="s">
        <v>84</v>
      </c>
      <c r="C47" s="21" t="s">
        <v>85</v>
      </c>
      <c r="D47" s="157">
        <f t="shared" si="20"/>
        <v>5281.5</v>
      </c>
      <c r="E47" s="15">
        <v>5281.5</v>
      </c>
      <c r="F47" s="15">
        <v>5281.5</v>
      </c>
      <c r="G47" s="15">
        <v>5281.5</v>
      </c>
      <c r="H47" s="15">
        <v>5281.5</v>
      </c>
      <c r="I47" s="15">
        <v>5281.5</v>
      </c>
      <c r="J47" s="15">
        <v>5281.5</v>
      </c>
      <c r="K47" s="15">
        <v>5281.5</v>
      </c>
      <c r="L47" s="15">
        <v>5281.5</v>
      </c>
      <c r="M47" s="15">
        <v>5281.5</v>
      </c>
      <c r="N47" s="7"/>
      <c r="O47" s="7"/>
      <c r="P47" s="15"/>
      <c r="Q47" s="7">
        <f t="shared" si="23"/>
        <v>0.019</v>
      </c>
      <c r="R47" s="7">
        <v>1</v>
      </c>
      <c r="S47" s="7">
        <f t="shared" si="21"/>
        <v>49491</v>
      </c>
      <c r="T47" s="47">
        <f t="shared" si="24"/>
        <v>49491</v>
      </c>
      <c r="U47" s="4">
        <f t="shared" si="25"/>
        <v>49491</v>
      </c>
      <c r="V47" s="7">
        <f t="shared" si="26"/>
        <v>29772</v>
      </c>
      <c r="W47" s="7">
        <f t="shared" si="27"/>
        <v>6003</v>
      </c>
      <c r="X47" s="7">
        <f t="shared" si="28"/>
        <v>10190</v>
      </c>
      <c r="Y47" s="7">
        <f t="shared" si="29"/>
        <v>169</v>
      </c>
      <c r="Z47" s="7">
        <f t="shared" si="30"/>
        <v>2964</v>
      </c>
      <c r="AA47" s="7">
        <f t="shared" si="31"/>
        <v>0</v>
      </c>
      <c r="AB47" s="7">
        <f t="shared" si="32"/>
        <v>0</v>
      </c>
      <c r="AC47" s="7">
        <f t="shared" si="33"/>
        <v>311</v>
      </c>
      <c r="AD47" s="7">
        <f t="shared" si="34"/>
        <v>39</v>
      </c>
      <c r="AE47" s="7">
        <f t="shared" si="35"/>
        <v>0</v>
      </c>
      <c r="AF47" s="7">
        <f t="shared" si="36"/>
        <v>43</v>
      </c>
    </row>
    <row r="48" spans="1:32" ht="12.75">
      <c r="A48" s="11">
        <f t="shared" si="22"/>
        <v>41</v>
      </c>
      <c r="B48" s="20" t="s">
        <v>86</v>
      </c>
      <c r="C48" s="21" t="s">
        <v>87</v>
      </c>
      <c r="D48" s="157">
        <f t="shared" si="20"/>
        <v>29506.55</v>
      </c>
      <c r="E48" s="15">
        <v>29506.46</v>
      </c>
      <c r="F48" s="15">
        <v>29506.46</v>
      </c>
      <c r="G48" s="15">
        <v>29506.46</v>
      </c>
      <c r="H48" s="15">
        <v>29506.46</v>
      </c>
      <c r="I48" s="15">
        <v>29506.46</v>
      </c>
      <c r="J48" s="15">
        <v>29506.66</v>
      </c>
      <c r="K48" s="15">
        <v>29506.66</v>
      </c>
      <c r="L48" s="15">
        <v>29506.66</v>
      </c>
      <c r="M48" s="15">
        <v>29506.66</v>
      </c>
      <c r="N48" s="7"/>
      <c r="O48" s="7"/>
      <c r="P48" s="15"/>
      <c r="Q48" s="7">
        <f>ROUND((D48/$D$59),3)</f>
        <v>0.108</v>
      </c>
      <c r="R48" s="7">
        <v>11</v>
      </c>
      <c r="S48" s="7">
        <f t="shared" si="21"/>
        <v>25575</v>
      </c>
      <c r="T48" s="47">
        <f t="shared" si="24"/>
        <v>281316</v>
      </c>
      <c r="U48" s="4">
        <f t="shared" si="25"/>
        <v>281324</v>
      </c>
      <c r="V48" s="63">
        <f>ROUND(($V$29/$U$29*T48),0)+9</f>
        <v>169240</v>
      </c>
      <c r="W48" s="7">
        <f t="shared" si="27"/>
        <v>34123</v>
      </c>
      <c r="X48" s="7">
        <f t="shared" si="28"/>
        <v>57922</v>
      </c>
      <c r="Y48" s="7">
        <f t="shared" si="29"/>
        <v>959</v>
      </c>
      <c r="Z48" s="7">
        <f t="shared" si="30"/>
        <v>16848</v>
      </c>
      <c r="AA48" s="7">
        <f t="shared" si="31"/>
        <v>0</v>
      </c>
      <c r="AB48" s="7">
        <f t="shared" si="32"/>
        <v>0</v>
      </c>
      <c r="AC48" s="7">
        <f t="shared" si="33"/>
        <v>1765</v>
      </c>
      <c r="AD48" s="7">
        <f t="shared" si="34"/>
        <v>224</v>
      </c>
      <c r="AE48" s="7">
        <f t="shared" si="35"/>
        <v>0</v>
      </c>
      <c r="AF48" s="7">
        <f t="shared" si="36"/>
        <v>243</v>
      </c>
    </row>
    <row r="49" spans="1:32" ht="12.75">
      <c r="A49" s="11">
        <f t="shared" si="22"/>
        <v>42</v>
      </c>
      <c r="B49" s="20" t="s">
        <v>88</v>
      </c>
      <c r="C49" s="21" t="s">
        <v>89</v>
      </c>
      <c r="D49" s="157">
        <f t="shared" si="20"/>
        <v>17703.4</v>
      </c>
      <c r="E49" s="15">
        <v>17703.4</v>
      </c>
      <c r="F49" s="15">
        <v>17703.4</v>
      </c>
      <c r="G49" s="15">
        <v>17703.4</v>
      </c>
      <c r="H49" s="15">
        <v>17703.4</v>
      </c>
      <c r="I49" s="15">
        <v>17703.4</v>
      </c>
      <c r="J49" s="15">
        <v>17703.4</v>
      </c>
      <c r="K49" s="15">
        <v>17703.4</v>
      </c>
      <c r="L49" s="15">
        <v>17703.4</v>
      </c>
      <c r="M49" s="15">
        <v>17703.4</v>
      </c>
      <c r="N49" s="7"/>
      <c r="O49" s="7"/>
      <c r="P49" s="15"/>
      <c r="Q49" s="7">
        <f t="shared" si="23"/>
        <v>0.065</v>
      </c>
      <c r="R49" s="7">
        <v>10</v>
      </c>
      <c r="S49" s="7">
        <f t="shared" si="21"/>
        <v>16931</v>
      </c>
      <c r="T49" s="47">
        <f t="shared" si="24"/>
        <v>169311</v>
      </c>
      <c r="U49" s="4">
        <f t="shared" si="25"/>
        <v>169310</v>
      </c>
      <c r="V49" s="7">
        <f t="shared" si="26"/>
        <v>101852</v>
      </c>
      <c r="W49" s="7">
        <f t="shared" si="27"/>
        <v>20537</v>
      </c>
      <c r="X49" s="7">
        <f t="shared" si="28"/>
        <v>34861</v>
      </c>
      <c r="Y49" s="7">
        <f t="shared" si="29"/>
        <v>577</v>
      </c>
      <c r="Z49" s="7">
        <f t="shared" si="30"/>
        <v>10140</v>
      </c>
      <c r="AA49" s="7">
        <f t="shared" si="31"/>
        <v>0</v>
      </c>
      <c r="AB49" s="7">
        <f t="shared" si="32"/>
        <v>0</v>
      </c>
      <c r="AC49" s="7">
        <f t="shared" si="33"/>
        <v>1062</v>
      </c>
      <c r="AD49" s="7">
        <f t="shared" si="34"/>
        <v>135</v>
      </c>
      <c r="AE49" s="7">
        <f t="shared" si="35"/>
        <v>0</v>
      </c>
      <c r="AF49" s="7">
        <f t="shared" si="36"/>
        <v>146</v>
      </c>
    </row>
    <row r="50" spans="1:32" ht="12.75">
      <c r="A50" s="11">
        <f t="shared" si="22"/>
        <v>43</v>
      </c>
      <c r="B50" s="20" t="s">
        <v>90</v>
      </c>
      <c r="C50" s="21" t="s">
        <v>91</v>
      </c>
      <c r="D50" s="157">
        <f t="shared" si="20"/>
        <v>14217.7</v>
      </c>
      <c r="E50" s="15">
        <v>14217.7</v>
      </c>
      <c r="F50" s="15">
        <v>14217.7</v>
      </c>
      <c r="G50" s="15">
        <v>14217.7</v>
      </c>
      <c r="H50" s="15">
        <v>14217.7</v>
      </c>
      <c r="I50" s="15">
        <v>14217.7</v>
      </c>
      <c r="J50" s="15">
        <v>14217.7</v>
      </c>
      <c r="K50" s="15">
        <v>14217.7</v>
      </c>
      <c r="L50" s="15">
        <v>14217.7</v>
      </c>
      <c r="M50" s="15">
        <v>14217.7</v>
      </c>
      <c r="N50" s="7"/>
      <c r="O50" s="7"/>
      <c r="P50" s="15"/>
      <c r="Q50" s="7">
        <f t="shared" si="23"/>
        <v>0.052</v>
      </c>
      <c r="R50" s="7">
        <v>8</v>
      </c>
      <c r="S50" s="7">
        <f t="shared" si="21"/>
        <v>16931</v>
      </c>
      <c r="T50" s="47">
        <f t="shared" si="24"/>
        <v>135449</v>
      </c>
      <c r="U50" s="4">
        <f t="shared" si="25"/>
        <v>135450</v>
      </c>
      <c r="V50" s="7">
        <f t="shared" si="26"/>
        <v>81482</v>
      </c>
      <c r="W50" s="7">
        <f t="shared" si="27"/>
        <v>16430</v>
      </c>
      <c r="X50" s="7">
        <f t="shared" si="28"/>
        <v>27889</v>
      </c>
      <c r="Y50" s="7">
        <f t="shared" si="29"/>
        <v>462</v>
      </c>
      <c r="Z50" s="7">
        <f t="shared" si="30"/>
        <v>8112</v>
      </c>
      <c r="AA50" s="7">
        <f t="shared" si="31"/>
        <v>0</v>
      </c>
      <c r="AB50" s="7">
        <f t="shared" si="32"/>
        <v>0</v>
      </c>
      <c r="AC50" s="7">
        <f t="shared" si="33"/>
        <v>850</v>
      </c>
      <c r="AD50" s="7">
        <f t="shared" si="34"/>
        <v>108</v>
      </c>
      <c r="AE50" s="7">
        <f t="shared" si="35"/>
        <v>0</v>
      </c>
      <c r="AF50" s="7">
        <f t="shared" si="36"/>
        <v>117</v>
      </c>
    </row>
    <row r="51" spans="1:32" ht="12.75">
      <c r="A51" s="11">
        <f t="shared" si="22"/>
        <v>44</v>
      </c>
      <c r="B51" s="20" t="s">
        <v>92</v>
      </c>
      <c r="C51" s="21" t="s">
        <v>93</v>
      </c>
      <c r="D51" s="157">
        <f t="shared" si="20"/>
        <v>10578.79</v>
      </c>
      <c r="E51" s="15">
        <v>10579.35</v>
      </c>
      <c r="F51" s="15">
        <v>10579.35</v>
      </c>
      <c r="G51" s="15">
        <v>10579.35</v>
      </c>
      <c r="H51" s="15">
        <v>10579.35</v>
      </c>
      <c r="I51" s="15">
        <v>10578.35</v>
      </c>
      <c r="J51" s="15">
        <v>10578.35</v>
      </c>
      <c r="K51" s="15">
        <v>10578.35</v>
      </c>
      <c r="L51" s="15">
        <v>10578.35</v>
      </c>
      <c r="M51" s="15">
        <v>10578.35</v>
      </c>
      <c r="N51" s="7"/>
      <c r="O51" s="7"/>
      <c r="P51" s="15"/>
      <c r="Q51" s="7">
        <f t="shared" si="23"/>
        <v>0.039</v>
      </c>
      <c r="R51" s="7">
        <v>6</v>
      </c>
      <c r="S51" s="7">
        <f t="shared" si="21"/>
        <v>16931</v>
      </c>
      <c r="T51" s="47">
        <f t="shared" si="24"/>
        <v>101586</v>
      </c>
      <c r="U51" s="4">
        <f t="shared" si="25"/>
        <v>101585</v>
      </c>
      <c r="V51" s="7">
        <f t="shared" si="26"/>
        <v>61111</v>
      </c>
      <c r="W51" s="7">
        <f t="shared" si="27"/>
        <v>12322</v>
      </c>
      <c r="X51" s="7">
        <f t="shared" si="28"/>
        <v>20916</v>
      </c>
      <c r="Y51" s="7">
        <f t="shared" si="29"/>
        <v>346</v>
      </c>
      <c r="Z51" s="7">
        <f t="shared" si="30"/>
        <v>6084</v>
      </c>
      <c r="AA51" s="7">
        <f t="shared" si="31"/>
        <v>0</v>
      </c>
      <c r="AB51" s="7">
        <f t="shared" si="32"/>
        <v>0</v>
      </c>
      <c r="AC51" s="7">
        <f t="shared" si="33"/>
        <v>637</v>
      </c>
      <c r="AD51" s="7">
        <f t="shared" si="34"/>
        <v>81</v>
      </c>
      <c r="AE51" s="7">
        <f t="shared" si="35"/>
        <v>0</v>
      </c>
      <c r="AF51" s="7">
        <f t="shared" si="36"/>
        <v>88</v>
      </c>
    </row>
    <row r="52" spans="1:32" ht="12.75">
      <c r="A52" s="11">
        <f t="shared" si="22"/>
        <v>45</v>
      </c>
      <c r="B52" s="20" t="s">
        <v>94</v>
      </c>
      <c r="C52" s="21" t="s">
        <v>95</v>
      </c>
      <c r="D52" s="157">
        <f t="shared" si="20"/>
        <v>5307.02</v>
      </c>
      <c r="E52" s="15">
        <v>5307.02</v>
      </c>
      <c r="F52" s="15">
        <v>5307.02</v>
      </c>
      <c r="G52" s="15">
        <v>5307.02</v>
      </c>
      <c r="H52" s="15">
        <v>5307.02</v>
      </c>
      <c r="I52" s="15">
        <v>5307.02</v>
      </c>
      <c r="J52" s="15">
        <v>5307.02</v>
      </c>
      <c r="K52" s="15">
        <v>5307.02</v>
      </c>
      <c r="L52" s="15">
        <v>5307.02</v>
      </c>
      <c r="M52" s="15">
        <v>5307.02</v>
      </c>
      <c r="N52" s="7"/>
      <c r="O52" s="7"/>
      <c r="P52" s="15"/>
      <c r="Q52" s="7">
        <f t="shared" si="23"/>
        <v>0.02</v>
      </c>
      <c r="R52" s="7">
        <v>3</v>
      </c>
      <c r="S52" s="7">
        <f t="shared" si="21"/>
        <v>17365</v>
      </c>
      <c r="T52" s="47">
        <f t="shared" si="24"/>
        <v>52096</v>
      </c>
      <c r="U52" s="4">
        <f t="shared" si="25"/>
        <v>52096</v>
      </c>
      <c r="V52" s="7">
        <f t="shared" si="26"/>
        <v>31339</v>
      </c>
      <c r="W52" s="7">
        <f t="shared" si="27"/>
        <v>6319</v>
      </c>
      <c r="X52" s="7">
        <f t="shared" si="28"/>
        <v>10726</v>
      </c>
      <c r="Y52" s="7">
        <f t="shared" si="29"/>
        <v>178</v>
      </c>
      <c r="Z52" s="7">
        <f t="shared" si="30"/>
        <v>3120</v>
      </c>
      <c r="AA52" s="7">
        <f t="shared" si="31"/>
        <v>0</v>
      </c>
      <c r="AB52" s="7">
        <f t="shared" si="32"/>
        <v>0</v>
      </c>
      <c r="AC52" s="7">
        <f t="shared" si="33"/>
        <v>327</v>
      </c>
      <c r="AD52" s="7">
        <f t="shared" si="34"/>
        <v>42</v>
      </c>
      <c r="AE52" s="7">
        <f t="shared" si="35"/>
        <v>0</v>
      </c>
      <c r="AF52" s="7">
        <f t="shared" si="36"/>
        <v>45</v>
      </c>
    </row>
    <row r="53" spans="1:32" ht="12.75">
      <c r="A53" s="11">
        <f t="shared" si="22"/>
        <v>46</v>
      </c>
      <c r="B53" s="20" t="s">
        <v>96</v>
      </c>
      <c r="C53" s="21" t="s">
        <v>97</v>
      </c>
      <c r="D53" s="157">
        <f t="shared" si="20"/>
        <v>5291.2</v>
      </c>
      <c r="E53" s="15">
        <v>5291.2</v>
      </c>
      <c r="F53" s="15">
        <v>5291.2</v>
      </c>
      <c r="G53" s="15">
        <v>5291.2</v>
      </c>
      <c r="H53" s="15">
        <v>5291.2</v>
      </c>
      <c r="I53" s="15">
        <v>5291.2</v>
      </c>
      <c r="J53" s="15">
        <v>5291.2</v>
      </c>
      <c r="K53" s="15">
        <v>5291.2</v>
      </c>
      <c r="L53" s="15">
        <v>5291.2</v>
      </c>
      <c r="M53" s="15">
        <v>5291.2</v>
      </c>
      <c r="N53" s="7"/>
      <c r="O53" s="7"/>
      <c r="P53" s="15"/>
      <c r="Q53" s="7">
        <f t="shared" si="23"/>
        <v>0.019</v>
      </c>
      <c r="R53" s="7">
        <v>3</v>
      </c>
      <c r="S53" s="7">
        <f t="shared" si="21"/>
        <v>16497</v>
      </c>
      <c r="T53" s="47">
        <f t="shared" si="24"/>
        <v>49491</v>
      </c>
      <c r="U53" s="4">
        <f t="shared" si="25"/>
        <v>49491</v>
      </c>
      <c r="V53" s="7">
        <f t="shared" si="26"/>
        <v>29772</v>
      </c>
      <c r="W53" s="7">
        <f t="shared" si="27"/>
        <v>6003</v>
      </c>
      <c r="X53" s="7">
        <f t="shared" si="28"/>
        <v>10190</v>
      </c>
      <c r="Y53" s="7">
        <f t="shared" si="29"/>
        <v>169</v>
      </c>
      <c r="Z53" s="7">
        <f t="shared" si="30"/>
        <v>2964</v>
      </c>
      <c r="AA53" s="7">
        <f t="shared" si="31"/>
        <v>0</v>
      </c>
      <c r="AB53" s="7">
        <f t="shared" si="32"/>
        <v>0</v>
      </c>
      <c r="AC53" s="7">
        <f t="shared" si="33"/>
        <v>311</v>
      </c>
      <c r="AD53" s="7">
        <f t="shared" si="34"/>
        <v>39</v>
      </c>
      <c r="AE53" s="7">
        <f t="shared" si="35"/>
        <v>0</v>
      </c>
      <c r="AF53" s="7">
        <f t="shared" si="36"/>
        <v>43</v>
      </c>
    </row>
    <row r="54" spans="1:32" ht="12.75">
      <c r="A54" s="11">
        <f t="shared" si="22"/>
        <v>47</v>
      </c>
      <c r="B54" s="20" t="s">
        <v>98</v>
      </c>
      <c r="C54" s="21" t="s">
        <v>99</v>
      </c>
      <c r="D54" s="157">
        <f t="shared" si="20"/>
        <v>5292.23</v>
      </c>
      <c r="E54" s="15">
        <v>5292.23</v>
      </c>
      <c r="F54" s="15">
        <v>5292.23</v>
      </c>
      <c r="G54" s="15">
        <v>5292.23</v>
      </c>
      <c r="H54" s="15">
        <v>5292.23</v>
      </c>
      <c r="I54" s="15">
        <v>5292.23</v>
      </c>
      <c r="J54" s="15">
        <v>5292.23</v>
      </c>
      <c r="K54" s="15">
        <v>5292.23</v>
      </c>
      <c r="L54" s="15">
        <v>5292.23</v>
      </c>
      <c r="M54" s="15">
        <v>5292.23</v>
      </c>
      <c r="N54" s="7"/>
      <c r="O54" s="7"/>
      <c r="P54" s="15"/>
      <c r="Q54" s="7">
        <f t="shared" si="23"/>
        <v>0.019</v>
      </c>
      <c r="R54" s="7">
        <v>3</v>
      </c>
      <c r="S54" s="7">
        <f t="shared" si="21"/>
        <v>16497</v>
      </c>
      <c r="T54" s="47">
        <f t="shared" si="24"/>
        <v>49491</v>
      </c>
      <c r="U54" s="4">
        <f t="shared" si="25"/>
        <v>49491</v>
      </c>
      <c r="V54" s="7">
        <f t="shared" si="26"/>
        <v>29772</v>
      </c>
      <c r="W54" s="7">
        <f t="shared" si="27"/>
        <v>6003</v>
      </c>
      <c r="X54" s="7">
        <f t="shared" si="28"/>
        <v>10190</v>
      </c>
      <c r="Y54" s="7">
        <f t="shared" si="29"/>
        <v>169</v>
      </c>
      <c r="Z54" s="7">
        <f t="shared" si="30"/>
        <v>2964</v>
      </c>
      <c r="AA54" s="7">
        <f t="shared" si="31"/>
        <v>0</v>
      </c>
      <c r="AB54" s="7">
        <f t="shared" si="32"/>
        <v>0</v>
      </c>
      <c r="AC54" s="7">
        <f t="shared" si="33"/>
        <v>311</v>
      </c>
      <c r="AD54" s="7">
        <f t="shared" si="34"/>
        <v>39</v>
      </c>
      <c r="AE54" s="7">
        <f t="shared" si="35"/>
        <v>0</v>
      </c>
      <c r="AF54" s="7">
        <f t="shared" si="36"/>
        <v>43</v>
      </c>
    </row>
    <row r="55" spans="1:32" ht="12.75">
      <c r="A55" s="11">
        <f t="shared" si="22"/>
        <v>48</v>
      </c>
      <c r="B55" s="20" t="s">
        <v>100</v>
      </c>
      <c r="C55" s="21" t="s">
        <v>101</v>
      </c>
      <c r="D55" s="157">
        <f t="shared" si="20"/>
        <v>6981.66</v>
      </c>
      <c r="E55" s="15">
        <v>6981.66</v>
      </c>
      <c r="F55" s="15">
        <v>6981.66</v>
      </c>
      <c r="G55" s="15">
        <v>6981.66</v>
      </c>
      <c r="H55" s="15">
        <v>6981.66</v>
      </c>
      <c r="I55" s="15">
        <v>6981.66</v>
      </c>
      <c r="J55" s="15">
        <v>6981.66</v>
      </c>
      <c r="K55" s="15">
        <v>6981.66</v>
      </c>
      <c r="L55" s="15">
        <v>6981.66</v>
      </c>
      <c r="M55" s="15">
        <v>6981.66</v>
      </c>
      <c r="N55" s="7"/>
      <c r="O55" s="7"/>
      <c r="P55" s="15"/>
      <c r="Q55" s="7">
        <f t="shared" si="23"/>
        <v>0.026</v>
      </c>
      <c r="R55" s="7">
        <v>4</v>
      </c>
      <c r="S55" s="7">
        <f t="shared" si="21"/>
        <v>16931</v>
      </c>
      <c r="T55" s="47">
        <f t="shared" si="24"/>
        <v>67724</v>
      </c>
      <c r="U55" s="4">
        <f t="shared" si="25"/>
        <v>67725</v>
      </c>
      <c r="V55" s="7">
        <f t="shared" si="26"/>
        <v>40741</v>
      </c>
      <c r="W55" s="7">
        <f t="shared" si="27"/>
        <v>8215</v>
      </c>
      <c r="X55" s="7">
        <f t="shared" si="28"/>
        <v>13944</v>
      </c>
      <c r="Y55" s="7">
        <f t="shared" si="29"/>
        <v>231</v>
      </c>
      <c r="Z55" s="7">
        <f t="shared" si="30"/>
        <v>4056</v>
      </c>
      <c r="AA55" s="7">
        <f t="shared" si="31"/>
        <v>0</v>
      </c>
      <c r="AB55" s="7">
        <f t="shared" si="32"/>
        <v>0</v>
      </c>
      <c r="AC55" s="7">
        <f t="shared" si="33"/>
        <v>425</v>
      </c>
      <c r="AD55" s="7">
        <f t="shared" si="34"/>
        <v>54</v>
      </c>
      <c r="AE55" s="7">
        <f t="shared" si="35"/>
        <v>0</v>
      </c>
      <c r="AF55" s="7">
        <f t="shared" si="36"/>
        <v>59</v>
      </c>
    </row>
    <row r="56" spans="1:32" ht="12.75">
      <c r="A56" s="11">
        <f t="shared" si="22"/>
        <v>49</v>
      </c>
      <c r="B56" s="20" t="s">
        <v>102</v>
      </c>
      <c r="C56" s="21" t="s">
        <v>103</v>
      </c>
      <c r="D56" s="157">
        <f t="shared" si="20"/>
        <v>5309.21</v>
      </c>
      <c r="E56" s="15">
        <v>5308.1</v>
      </c>
      <c r="F56" s="15">
        <v>5308.1</v>
      </c>
      <c r="G56" s="15">
        <v>5308.1</v>
      </c>
      <c r="H56" s="15">
        <v>5308.1</v>
      </c>
      <c r="I56" s="15">
        <v>5308.1</v>
      </c>
      <c r="J56" s="15">
        <v>5310.6</v>
      </c>
      <c r="K56" s="15">
        <v>5310.6</v>
      </c>
      <c r="L56" s="15">
        <v>5310.6</v>
      </c>
      <c r="M56" s="15">
        <v>5310.6</v>
      </c>
      <c r="N56" s="7"/>
      <c r="O56" s="7"/>
      <c r="P56" s="15"/>
      <c r="Q56" s="7">
        <f t="shared" si="23"/>
        <v>0.02</v>
      </c>
      <c r="R56" s="7">
        <v>1</v>
      </c>
      <c r="S56" s="7">
        <f t="shared" si="21"/>
        <v>52096</v>
      </c>
      <c r="T56" s="47">
        <f t="shared" si="24"/>
        <v>52096</v>
      </c>
      <c r="U56" s="4">
        <f t="shared" si="25"/>
        <v>52096</v>
      </c>
      <c r="V56" s="7">
        <f t="shared" si="26"/>
        <v>31339</v>
      </c>
      <c r="W56" s="7">
        <f t="shared" si="27"/>
        <v>6319</v>
      </c>
      <c r="X56" s="7">
        <f t="shared" si="28"/>
        <v>10726</v>
      </c>
      <c r="Y56" s="7">
        <f t="shared" si="29"/>
        <v>178</v>
      </c>
      <c r="Z56" s="7">
        <f t="shared" si="30"/>
        <v>3120</v>
      </c>
      <c r="AA56" s="7">
        <f t="shared" si="31"/>
        <v>0</v>
      </c>
      <c r="AB56" s="7">
        <f t="shared" si="32"/>
        <v>0</v>
      </c>
      <c r="AC56" s="7">
        <f t="shared" si="33"/>
        <v>327</v>
      </c>
      <c r="AD56" s="7">
        <f t="shared" si="34"/>
        <v>42</v>
      </c>
      <c r="AE56" s="7">
        <f t="shared" si="35"/>
        <v>0</v>
      </c>
      <c r="AF56" s="7">
        <f t="shared" si="36"/>
        <v>45</v>
      </c>
    </row>
    <row r="57" spans="1:32" ht="12.75">
      <c r="A57" s="11">
        <f t="shared" si="22"/>
        <v>50</v>
      </c>
      <c r="B57" s="20" t="s">
        <v>104</v>
      </c>
      <c r="C57" s="21" t="s">
        <v>105</v>
      </c>
      <c r="D57" s="157">
        <f t="shared" si="20"/>
        <v>5320.36</v>
      </c>
      <c r="E57" s="15">
        <v>5320.67</v>
      </c>
      <c r="F57" s="15">
        <v>5320.67</v>
      </c>
      <c r="G57" s="15">
        <v>5320.67</v>
      </c>
      <c r="H57" s="15">
        <v>5320.67</v>
      </c>
      <c r="I57" s="15">
        <v>5320.67</v>
      </c>
      <c r="J57" s="15">
        <v>5319.97</v>
      </c>
      <c r="K57" s="15">
        <v>5319.97</v>
      </c>
      <c r="L57" s="15">
        <v>5319.97</v>
      </c>
      <c r="M57" s="15">
        <v>5319.97</v>
      </c>
      <c r="N57" s="7"/>
      <c r="O57" s="7"/>
      <c r="P57" s="15"/>
      <c r="Q57" s="7">
        <f t="shared" si="23"/>
        <v>0.02</v>
      </c>
      <c r="R57" s="7">
        <v>1</v>
      </c>
      <c r="S57" s="7">
        <f t="shared" si="21"/>
        <v>52096</v>
      </c>
      <c r="T57" s="47">
        <f t="shared" si="24"/>
        <v>52096</v>
      </c>
      <c r="U57" s="4">
        <f t="shared" si="25"/>
        <v>52096</v>
      </c>
      <c r="V57" s="7">
        <f t="shared" si="26"/>
        <v>31339</v>
      </c>
      <c r="W57" s="7">
        <f t="shared" si="27"/>
        <v>6319</v>
      </c>
      <c r="X57" s="7">
        <f t="shared" si="28"/>
        <v>10726</v>
      </c>
      <c r="Y57" s="7">
        <f t="shared" si="29"/>
        <v>178</v>
      </c>
      <c r="Z57" s="7">
        <f t="shared" si="30"/>
        <v>3120</v>
      </c>
      <c r="AA57" s="7">
        <f t="shared" si="31"/>
        <v>0</v>
      </c>
      <c r="AB57" s="7">
        <f t="shared" si="32"/>
        <v>0</v>
      </c>
      <c r="AC57" s="7">
        <f t="shared" si="33"/>
        <v>327</v>
      </c>
      <c r="AD57" s="7">
        <f t="shared" si="34"/>
        <v>42</v>
      </c>
      <c r="AE57" s="7">
        <f t="shared" si="35"/>
        <v>0</v>
      </c>
      <c r="AF57" s="7">
        <f t="shared" si="36"/>
        <v>45</v>
      </c>
    </row>
    <row r="58" spans="1:32" ht="12.75">
      <c r="A58" s="11">
        <f t="shared" si="22"/>
        <v>51</v>
      </c>
      <c r="B58" s="20" t="s">
        <v>106</v>
      </c>
      <c r="C58" s="21" t="s">
        <v>107</v>
      </c>
      <c r="D58" s="157">
        <f t="shared" si="20"/>
        <v>5253.8</v>
      </c>
      <c r="E58" s="15">
        <v>5261</v>
      </c>
      <c r="F58" s="15">
        <v>5197.2</v>
      </c>
      <c r="G58" s="15">
        <v>5261</v>
      </c>
      <c r="H58" s="15">
        <v>5261</v>
      </c>
      <c r="I58" s="15">
        <v>5261</v>
      </c>
      <c r="J58" s="15">
        <v>5261</v>
      </c>
      <c r="K58" s="15">
        <v>5261</v>
      </c>
      <c r="L58" s="15">
        <v>5261</v>
      </c>
      <c r="M58" s="15">
        <v>5260</v>
      </c>
      <c r="N58" s="7"/>
      <c r="O58" s="15"/>
      <c r="P58" s="15"/>
      <c r="Q58" s="7">
        <f t="shared" si="23"/>
        <v>0.019</v>
      </c>
      <c r="R58" s="7">
        <v>1</v>
      </c>
      <c r="S58" s="7">
        <f t="shared" si="21"/>
        <v>49491</v>
      </c>
      <c r="T58" s="47">
        <f t="shared" si="24"/>
        <v>49491</v>
      </c>
      <c r="U58" s="4">
        <f t="shared" si="25"/>
        <v>49491</v>
      </c>
      <c r="V58" s="7">
        <f t="shared" si="26"/>
        <v>29772</v>
      </c>
      <c r="W58" s="7">
        <f t="shared" si="27"/>
        <v>6003</v>
      </c>
      <c r="X58" s="7">
        <f t="shared" si="28"/>
        <v>10190</v>
      </c>
      <c r="Y58" s="7">
        <f t="shared" si="29"/>
        <v>169</v>
      </c>
      <c r="Z58" s="7">
        <f t="shared" si="30"/>
        <v>2964</v>
      </c>
      <c r="AA58" s="7">
        <f t="shared" si="31"/>
        <v>0</v>
      </c>
      <c r="AB58" s="7">
        <f t="shared" si="32"/>
        <v>0</v>
      </c>
      <c r="AC58" s="7">
        <f t="shared" si="33"/>
        <v>311</v>
      </c>
      <c r="AD58" s="7">
        <f t="shared" si="34"/>
        <v>39</v>
      </c>
      <c r="AE58" s="7">
        <f t="shared" si="35"/>
        <v>0</v>
      </c>
      <c r="AF58" s="7">
        <f t="shared" si="36"/>
        <v>43</v>
      </c>
    </row>
    <row r="59" spans="1:32" s="17" customFormat="1" ht="23.25" customHeight="1">
      <c r="A59" s="22"/>
      <c r="B59" s="202" t="s">
        <v>338</v>
      </c>
      <c r="C59" s="202"/>
      <c r="D59" s="16">
        <f>SUM(D30:D58)</f>
        <v>272005.47000000003</v>
      </c>
      <c r="E59" s="16">
        <f aca="true" t="shared" si="37" ref="E59:Q59">SUM(E30:E58)</f>
        <v>272013.16</v>
      </c>
      <c r="F59" s="16">
        <f t="shared" si="37"/>
        <v>271949.36</v>
      </c>
      <c r="G59" s="16">
        <f t="shared" si="37"/>
        <v>272016.37</v>
      </c>
      <c r="H59" s="16">
        <f t="shared" si="37"/>
        <v>272015.77</v>
      </c>
      <c r="I59" s="16">
        <f t="shared" si="37"/>
        <v>272014.77</v>
      </c>
      <c r="J59" s="16">
        <f t="shared" si="37"/>
        <v>272016.77</v>
      </c>
      <c r="K59" s="16">
        <f t="shared" si="37"/>
        <v>272016.97000000003</v>
      </c>
      <c r="L59" s="16">
        <f t="shared" si="37"/>
        <v>272016.97000000003</v>
      </c>
      <c r="M59" s="16">
        <f t="shared" si="37"/>
        <v>271989.17000000004</v>
      </c>
      <c r="N59" s="16">
        <f t="shared" si="37"/>
        <v>0</v>
      </c>
      <c r="O59" s="16">
        <f t="shared" si="37"/>
        <v>0</v>
      </c>
      <c r="P59" s="16">
        <f t="shared" si="37"/>
        <v>0</v>
      </c>
      <c r="Q59" s="50">
        <f t="shared" si="37"/>
        <v>1.0000000000000004</v>
      </c>
      <c r="R59" s="57">
        <f>SUM(R30:R58)</f>
        <v>134</v>
      </c>
      <c r="S59" s="16"/>
      <c r="T59" s="160">
        <v>2604779</v>
      </c>
      <c r="U59" s="62">
        <f>SUM(U30:U58)</f>
        <v>2604779</v>
      </c>
      <c r="V59" s="62">
        <f>SUM(V30:V58)</f>
        <v>1566961</v>
      </c>
      <c r="W59" s="57">
        <f>SUM(W30:W58)</f>
        <v>315949</v>
      </c>
      <c r="X59" s="57">
        <f aca="true" t="shared" si="38" ref="X59:AF59">SUM(X30:X58)</f>
        <v>536313</v>
      </c>
      <c r="Y59" s="57">
        <f t="shared" si="38"/>
        <v>8882</v>
      </c>
      <c r="Z59" s="57">
        <f t="shared" si="38"/>
        <v>156000</v>
      </c>
      <c r="AA59" s="57">
        <f t="shared" si="38"/>
        <v>0</v>
      </c>
      <c r="AB59" s="57">
        <f t="shared" si="38"/>
        <v>0</v>
      </c>
      <c r="AC59" s="57">
        <f t="shared" si="38"/>
        <v>16346</v>
      </c>
      <c r="AD59" s="57">
        <f t="shared" si="38"/>
        <v>2074</v>
      </c>
      <c r="AE59" s="57">
        <f t="shared" si="38"/>
        <v>0</v>
      </c>
      <c r="AF59" s="57">
        <f t="shared" si="38"/>
        <v>2254</v>
      </c>
    </row>
    <row r="60" spans="1:32" s="17" customFormat="1" ht="48">
      <c r="A60" s="23"/>
      <c r="B60" s="209" t="s">
        <v>204</v>
      </c>
      <c r="C60" s="210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46" t="s">
        <v>203</v>
      </c>
      <c r="S60" s="69" t="s">
        <v>205</v>
      </c>
      <c r="T60" s="188"/>
      <c r="U60" s="66">
        <f>SUM(V60:AF60)</f>
        <v>2076295</v>
      </c>
      <c r="V60" s="67">
        <v>1320404</v>
      </c>
      <c r="W60" s="67">
        <v>266722</v>
      </c>
      <c r="X60" s="67">
        <v>453839</v>
      </c>
      <c r="Y60" s="67">
        <v>2022</v>
      </c>
      <c r="Z60" s="67">
        <v>13339</v>
      </c>
      <c r="AA60" s="67">
        <v>0</v>
      </c>
      <c r="AB60" s="67">
        <v>0</v>
      </c>
      <c r="AC60" s="67">
        <v>18771</v>
      </c>
      <c r="AD60" s="67">
        <v>1048</v>
      </c>
      <c r="AE60" s="67">
        <v>0</v>
      </c>
      <c r="AF60" s="162">
        <f>T76-SUM(V60:AE60)</f>
        <v>150</v>
      </c>
    </row>
    <row r="61" spans="1:32" ht="20.25" customHeight="1">
      <c r="A61" s="11">
        <v>52</v>
      </c>
      <c r="B61" s="26" t="s">
        <v>108</v>
      </c>
      <c r="C61" s="27" t="s">
        <v>109</v>
      </c>
      <c r="D61" s="157">
        <f aca="true" t="shared" si="39" ref="D61:D75">ROUND(((E61+F61+G61+H61+I61+J61+K61+L61+M61+N61+O61+P61)/9),2)</f>
        <v>20667.98</v>
      </c>
      <c r="E61" s="15">
        <v>20647.6</v>
      </c>
      <c r="F61" s="15">
        <v>20647.6</v>
      </c>
      <c r="G61" s="15">
        <v>20673.8</v>
      </c>
      <c r="H61" s="15">
        <v>20673.8</v>
      </c>
      <c r="I61" s="15">
        <v>20673.8</v>
      </c>
      <c r="J61" s="15">
        <v>20673.8</v>
      </c>
      <c r="K61" s="15">
        <v>20673.8</v>
      </c>
      <c r="L61" s="15">
        <v>20673.8</v>
      </c>
      <c r="M61" s="15">
        <v>20673.8</v>
      </c>
      <c r="N61" s="7"/>
      <c r="O61" s="7"/>
      <c r="P61" s="15"/>
      <c r="Q61" s="51">
        <f>ROUND((D61/$D$76),3)</f>
        <v>0.098</v>
      </c>
      <c r="R61" s="7">
        <v>30</v>
      </c>
      <c r="S61" s="7">
        <f aca="true" t="shared" si="40" ref="S61:S75">ROUND((U61/R61),0)</f>
        <v>6783</v>
      </c>
      <c r="T61" s="52">
        <f>ROUND((Q61*$T$76),0)</f>
        <v>203477</v>
      </c>
      <c r="U61" s="4">
        <f>SUM(V61:AF61)</f>
        <v>203478</v>
      </c>
      <c r="V61" s="7">
        <f>ROUND(($V$60/$U$60*T61),0)</f>
        <v>129400</v>
      </c>
      <c r="W61" s="7">
        <f>ROUND(($W$60/$U$60*T61),0)</f>
        <v>26139</v>
      </c>
      <c r="X61" s="7">
        <f>ROUND(($X$60/$U$60*T61),0)</f>
        <v>44476</v>
      </c>
      <c r="Y61" s="7">
        <f>ROUND(($Y$60/$U$60*T61),0)</f>
        <v>198</v>
      </c>
      <c r="Z61" s="7">
        <f>ROUND(($Z$60/$U$60*T61),0)</f>
        <v>1307</v>
      </c>
      <c r="AA61" s="7">
        <f>ROUND(($AA$60/$U$60*T61),0)</f>
        <v>0</v>
      </c>
      <c r="AB61" s="7">
        <f>ROUND(($AB$60*$U$60*T61),0)</f>
        <v>0</v>
      </c>
      <c r="AC61" s="7">
        <f>ROUND(($AC$60/$U$60*T61),0)</f>
        <v>1840</v>
      </c>
      <c r="AD61" s="7">
        <f>ROUND(($AD$60/$U$60*T61),0)</f>
        <v>103</v>
      </c>
      <c r="AE61" s="7">
        <f>ROUND(($AE$60/$U$60*T61),0)</f>
        <v>0</v>
      </c>
      <c r="AF61" s="7">
        <f>ROUND(($AF$60/$U$60*T61),0)</f>
        <v>15</v>
      </c>
    </row>
    <row r="62" spans="1:32" ht="12.75">
      <c r="A62" s="11">
        <f>A61+1</f>
        <v>53</v>
      </c>
      <c r="B62" s="20" t="s">
        <v>110</v>
      </c>
      <c r="C62" s="21" t="s">
        <v>111</v>
      </c>
      <c r="D62" s="157">
        <f t="shared" si="39"/>
        <v>5797.7</v>
      </c>
      <c r="E62" s="15">
        <v>5797.7</v>
      </c>
      <c r="F62" s="15">
        <v>5797.7</v>
      </c>
      <c r="G62" s="15">
        <v>5797.7</v>
      </c>
      <c r="H62" s="15">
        <v>5797.7</v>
      </c>
      <c r="I62" s="15">
        <v>5797.7</v>
      </c>
      <c r="J62" s="15">
        <v>5797.7</v>
      </c>
      <c r="K62" s="15">
        <v>5797.7</v>
      </c>
      <c r="L62" s="15">
        <v>5797.7</v>
      </c>
      <c r="M62" s="15">
        <v>5797.7</v>
      </c>
      <c r="N62" s="7"/>
      <c r="O62" s="7"/>
      <c r="P62" s="15"/>
      <c r="Q62" s="7">
        <f aca="true" t="shared" si="41" ref="Q62:Q74">ROUND((D62/$D$76),3)</f>
        <v>0.028</v>
      </c>
      <c r="R62" s="7">
        <v>1</v>
      </c>
      <c r="S62" s="7">
        <f t="shared" si="40"/>
        <v>58135</v>
      </c>
      <c r="T62" s="49">
        <f aca="true" t="shared" si="42" ref="T62:T75">ROUND((Q62*$T$76),0)</f>
        <v>58136</v>
      </c>
      <c r="U62" s="195">
        <f aca="true" t="shared" si="43" ref="U62:U75">SUM(V62:AF62)</f>
        <v>58135</v>
      </c>
      <c r="V62" s="7">
        <f aca="true" t="shared" si="44" ref="V62:V74">ROUND(($V$60/$U$60*T62),0)</f>
        <v>36971</v>
      </c>
      <c r="W62" s="7">
        <f aca="true" t="shared" si="45" ref="W62:W75">ROUND(($W$60/$U$60*T62),0)</f>
        <v>7468</v>
      </c>
      <c r="X62" s="7">
        <f aca="true" t="shared" si="46" ref="X62:X75">ROUND(($X$60/$U$60*T62),0)</f>
        <v>12707</v>
      </c>
      <c r="Y62" s="7">
        <f aca="true" t="shared" si="47" ref="Y62:Y75">ROUND(($Y$60/$U$60*T62),0)</f>
        <v>57</v>
      </c>
      <c r="Z62" s="7">
        <f aca="true" t="shared" si="48" ref="Z62:Z75">ROUND(($Z$60/$U$60*T62),0)</f>
        <v>373</v>
      </c>
      <c r="AA62" s="7">
        <f aca="true" t="shared" si="49" ref="AA62:AA75">ROUND(($AA$60/$U$60*T62),0)</f>
        <v>0</v>
      </c>
      <c r="AB62" s="7">
        <f aca="true" t="shared" si="50" ref="AB62:AB75">ROUND(($AB$60*$U$60*T62),0)</f>
        <v>0</v>
      </c>
      <c r="AC62" s="7">
        <f aca="true" t="shared" si="51" ref="AC62:AC75">ROUND(($AC$60/$U$60*T62),0)</f>
        <v>526</v>
      </c>
      <c r="AD62" s="7">
        <f aca="true" t="shared" si="52" ref="AD62:AD75">ROUND(($AD$60/$U$60*T62),0)</f>
        <v>29</v>
      </c>
      <c r="AE62" s="7">
        <f aca="true" t="shared" si="53" ref="AE62:AE75">ROUND(($AE$60/$U$60*T62),0)</f>
        <v>0</v>
      </c>
      <c r="AF62" s="7">
        <f aca="true" t="shared" si="54" ref="AF62:AF75">ROUND(($AF$60/$U$60*T62),0)</f>
        <v>4</v>
      </c>
    </row>
    <row r="63" spans="1:32" ht="12.75">
      <c r="A63" s="11">
        <f>A62+1</f>
        <v>54</v>
      </c>
      <c r="B63" s="20" t="s">
        <v>112</v>
      </c>
      <c r="C63" s="21" t="s">
        <v>113</v>
      </c>
      <c r="D63" s="157">
        <f t="shared" si="39"/>
        <v>25983.58</v>
      </c>
      <c r="E63" s="15">
        <v>25988.4</v>
      </c>
      <c r="F63" s="15">
        <v>25985.5</v>
      </c>
      <c r="G63" s="15">
        <v>25982.6</v>
      </c>
      <c r="H63" s="15">
        <v>25982.6</v>
      </c>
      <c r="I63" s="15">
        <v>25982.6</v>
      </c>
      <c r="J63" s="15">
        <v>25982.6</v>
      </c>
      <c r="K63" s="15">
        <v>25982.6</v>
      </c>
      <c r="L63" s="15">
        <v>25982.6</v>
      </c>
      <c r="M63" s="15">
        <v>25982.7</v>
      </c>
      <c r="N63" s="7"/>
      <c r="O63" s="7"/>
      <c r="P63" s="15"/>
      <c r="Q63" s="7">
        <f t="shared" si="41"/>
        <v>0.123</v>
      </c>
      <c r="R63" s="7">
        <v>13</v>
      </c>
      <c r="S63" s="7">
        <f t="shared" si="40"/>
        <v>19645</v>
      </c>
      <c r="T63" s="49">
        <f t="shared" si="42"/>
        <v>255384</v>
      </c>
      <c r="U63" s="195">
        <f t="shared" si="43"/>
        <v>255385</v>
      </c>
      <c r="V63" s="7">
        <f t="shared" si="44"/>
        <v>162410</v>
      </c>
      <c r="W63" s="7">
        <f t="shared" si="45"/>
        <v>32807</v>
      </c>
      <c r="X63" s="7">
        <f t="shared" si="46"/>
        <v>55822</v>
      </c>
      <c r="Y63" s="7">
        <f t="shared" si="47"/>
        <v>249</v>
      </c>
      <c r="Z63" s="7">
        <f t="shared" si="48"/>
        <v>1641</v>
      </c>
      <c r="AA63" s="7">
        <f t="shared" si="49"/>
        <v>0</v>
      </c>
      <c r="AB63" s="7">
        <f t="shared" si="50"/>
        <v>0</v>
      </c>
      <c r="AC63" s="7">
        <f t="shared" si="51"/>
        <v>2309</v>
      </c>
      <c r="AD63" s="7">
        <f t="shared" si="52"/>
        <v>129</v>
      </c>
      <c r="AE63" s="7">
        <f t="shared" si="53"/>
        <v>0</v>
      </c>
      <c r="AF63" s="7">
        <f t="shared" si="54"/>
        <v>18</v>
      </c>
    </row>
    <row r="64" spans="1:32" ht="24">
      <c r="A64" s="11">
        <v>55</v>
      </c>
      <c r="B64" s="20" t="s">
        <v>114</v>
      </c>
      <c r="C64" s="21" t="s">
        <v>115</v>
      </c>
      <c r="D64" s="157">
        <f t="shared" si="39"/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7"/>
      <c r="O64" s="7"/>
      <c r="P64" s="15"/>
      <c r="Q64" s="7"/>
      <c r="R64" s="7">
        <v>0</v>
      </c>
      <c r="S64" s="7"/>
      <c r="T64" s="49">
        <f t="shared" si="42"/>
        <v>0</v>
      </c>
      <c r="U64" s="195">
        <f t="shared" si="43"/>
        <v>0</v>
      </c>
      <c r="V64" s="7">
        <f t="shared" si="44"/>
        <v>0</v>
      </c>
      <c r="W64" s="7">
        <f t="shared" si="45"/>
        <v>0</v>
      </c>
      <c r="X64" s="7">
        <f t="shared" si="46"/>
        <v>0</v>
      </c>
      <c r="Y64" s="7">
        <f t="shared" si="47"/>
        <v>0</v>
      </c>
      <c r="Z64" s="7">
        <f t="shared" si="48"/>
        <v>0</v>
      </c>
      <c r="AA64" s="7">
        <f t="shared" si="49"/>
        <v>0</v>
      </c>
      <c r="AB64" s="7">
        <f t="shared" si="50"/>
        <v>0</v>
      </c>
      <c r="AC64" s="7">
        <f t="shared" si="51"/>
        <v>0</v>
      </c>
      <c r="AD64" s="7">
        <f t="shared" si="52"/>
        <v>0</v>
      </c>
      <c r="AE64" s="7">
        <f t="shared" si="53"/>
        <v>0</v>
      </c>
      <c r="AF64" s="7">
        <f t="shared" si="54"/>
        <v>0</v>
      </c>
    </row>
    <row r="65" spans="1:32" ht="12.75">
      <c r="A65" s="11">
        <f aca="true" t="shared" si="55" ref="A65:A75">A64+1</f>
        <v>56</v>
      </c>
      <c r="B65" s="20" t="s">
        <v>116</v>
      </c>
      <c r="C65" s="21" t="s">
        <v>117</v>
      </c>
      <c r="D65" s="157">
        <f t="shared" si="39"/>
        <v>55221.72</v>
      </c>
      <c r="E65" s="15">
        <v>55220.21</v>
      </c>
      <c r="F65" s="15">
        <v>55220.21</v>
      </c>
      <c r="G65" s="15">
        <v>55220.61</v>
      </c>
      <c r="H65" s="15">
        <v>55222.21</v>
      </c>
      <c r="I65" s="15">
        <v>55222.21</v>
      </c>
      <c r="J65" s="15">
        <v>55222.61</v>
      </c>
      <c r="K65" s="15">
        <v>55222.61</v>
      </c>
      <c r="L65" s="15">
        <v>55222.41</v>
      </c>
      <c r="M65" s="15">
        <v>55222.41</v>
      </c>
      <c r="N65" s="7"/>
      <c r="O65" s="7"/>
      <c r="P65" s="15"/>
      <c r="Q65" s="63">
        <f>ROUND((D65/$D$76),3)</f>
        <v>0.262</v>
      </c>
      <c r="R65" s="7">
        <v>27</v>
      </c>
      <c r="S65" s="7">
        <f t="shared" si="40"/>
        <v>20148</v>
      </c>
      <c r="T65" s="49">
        <f t="shared" si="42"/>
        <v>543989</v>
      </c>
      <c r="U65" s="195">
        <f t="shared" si="43"/>
        <v>543990</v>
      </c>
      <c r="V65" s="7">
        <f t="shared" si="44"/>
        <v>345946</v>
      </c>
      <c r="W65" s="7">
        <f t="shared" si="45"/>
        <v>69881</v>
      </c>
      <c r="X65" s="7">
        <f t="shared" si="46"/>
        <v>118906</v>
      </c>
      <c r="Y65" s="7">
        <f t="shared" si="47"/>
        <v>530</v>
      </c>
      <c r="Z65" s="7">
        <f t="shared" si="48"/>
        <v>3495</v>
      </c>
      <c r="AA65" s="7">
        <f t="shared" si="49"/>
        <v>0</v>
      </c>
      <c r="AB65" s="7">
        <f t="shared" si="50"/>
        <v>0</v>
      </c>
      <c r="AC65" s="7">
        <f t="shared" si="51"/>
        <v>4918</v>
      </c>
      <c r="AD65" s="7">
        <f t="shared" si="52"/>
        <v>275</v>
      </c>
      <c r="AE65" s="7">
        <f t="shared" si="53"/>
        <v>0</v>
      </c>
      <c r="AF65" s="7">
        <f t="shared" si="54"/>
        <v>39</v>
      </c>
    </row>
    <row r="66" spans="1:32" ht="12.75">
      <c r="A66" s="11">
        <f t="shared" si="55"/>
        <v>57</v>
      </c>
      <c r="B66" s="20" t="s">
        <v>118</v>
      </c>
      <c r="C66" s="21" t="s">
        <v>119</v>
      </c>
      <c r="D66" s="157">
        <f t="shared" si="39"/>
        <v>20366.99</v>
      </c>
      <c r="E66" s="15">
        <v>20366.08</v>
      </c>
      <c r="F66" s="15">
        <v>20366.08</v>
      </c>
      <c r="G66" s="15">
        <v>20366.08</v>
      </c>
      <c r="H66" s="15">
        <v>20366.08</v>
      </c>
      <c r="I66" s="15">
        <v>20367.72</v>
      </c>
      <c r="J66" s="15">
        <v>20367.72</v>
      </c>
      <c r="K66" s="15">
        <v>20367.72</v>
      </c>
      <c r="L66" s="15">
        <v>20367.72</v>
      </c>
      <c r="M66" s="15">
        <v>20367.72</v>
      </c>
      <c r="N66" s="7"/>
      <c r="O66" s="7"/>
      <c r="P66" s="15"/>
      <c r="Q66" s="7">
        <f t="shared" si="41"/>
        <v>0.097</v>
      </c>
      <c r="R66" s="7">
        <v>30</v>
      </c>
      <c r="S66" s="7">
        <f t="shared" si="40"/>
        <v>6713</v>
      </c>
      <c r="T66" s="49">
        <f t="shared" si="42"/>
        <v>201401</v>
      </c>
      <c r="U66" s="195">
        <f t="shared" si="43"/>
        <v>201401</v>
      </c>
      <c r="V66" s="7">
        <f t="shared" si="44"/>
        <v>128079</v>
      </c>
      <c r="W66" s="7">
        <f t="shared" si="45"/>
        <v>25872</v>
      </c>
      <c r="X66" s="7">
        <f t="shared" si="46"/>
        <v>44022</v>
      </c>
      <c r="Y66" s="7">
        <f t="shared" si="47"/>
        <v>196</v>
      </c>
      <c r="Z66" s="7">
        <f t="shared" si="48"/>
        <v>1294</v>
      </c>
      <c r="AA66" s="7">
        <f t="shared" si="49"/>
        <v>0</v>
      </c>
      <c r="AB66" s="7">
        <f t="shared" si="50"/>
        <v>0</v>
      </c>
      <c r="AC66" s="7">
        <f t="shared" si="51"/>
        <v>1821</v>
      </c>
      <c r="AD66" s="7">
        <f t="shared" si="52"/>
        <v>102</v>
      </c>
      <c r="AE66" s="7">
        <f t="shared" si="53"/>
        <v>0</v>
      </c>
      <c r="AF66" s="7">
        <f t="shared" si="54"/>
        <v>15</v>
      </c>
    </row>
    <row r="67" spans="1:32" ht="12.75">
      <c r="A67" s="11">
        <f t="shared" si="55"/>
        <v>58</v>
      </c>
      <c r="B67" s="20" t="s">
        <v>120</v>
      </c>
      <c r="C67" s="21" t="s">
        <v>121</v>
      </c>
      <c r="D67" s="157">
        <f t="shared" si="39"/>
        <v>5589.5</v>
      </c>
      <c r="E67" s="15">
        <v>5589.5</v>
      </c>
      <c r="F67" s="15">
        <v>5589.5</v>
      </c>
      <c r="G67" s="15">
        <v>5589.5</v>
      </c>
      <c r="H67" s="15">
        <v>5589.5</v>
      </c>
      <c r="I67" s="15">
        <v>5589.5</v>
      </c>
      <c r="J67" s="15">
        <v>5589.5</v>
      </c>
      <c r="K67" s="15">
        <v>5589.5</v>
      </c>
      <c r="L67" s="15">
        <v>5589.5</v>
      </c>
      <c r="M67" s="15">
        <v>5589.5</v>
      </c>
      <c r="N67" s="7"/>
      <c r="O67" s="7"/>
      <c r="P67" s="15"/>
      <c r="Q67" s="7">
        <f t="shared" si="41"/>
        <v>0.027</v>
      </c>
      <c r="R67" s="7">
        <v>1</v>
      </c>
      <c r="S67" s="7">
        <f t="shared" si="40"/>
        <v>56060</v>
      </c>
      <c r="T67" s="49">
        <f t="shared" si="42"/>
        <v>56060</v>
      </c>
      <c r="U67" s="195">
        <f t="shared" si="43"/>
        <v>56060</v>
      </c>
      <c r="V67" s="7">
        <f t="shared" si="44"/>
        <v>35651</v>
      </c>
      <c r="W67" s="7">
        <f t="shared" si="45"/>
        <v>7201</v>
      </c>
      <c r="X67" s="7">
        <f t="shared" si="46"/>
        <v>12254</v>
      </c>
      <c r="Y67" s="7">
        <f t="shared" si="47"/>
        <v>55</v>
      </c>
      <c r="Z67" s="7">
        <f t="shared" si="48"/>
        <v>360</v>
      </c>
      <c r="AA67" s="7">
        <f t="shared" si="49"/>
        <v>0</v>
      </c>
      <c r="AB67" s="7">
        <f t="shared" si="50"/>
        <v>0</v>
      </c>
      <c r="AC67" s="7">
        <f t="shared" si="51"/>
        <v>507</v>
      </c>
      <c r="AD67" s="7">
        <f t="shared" si="52"/>
        <v>28</v>
      </c>
      <c r="AE67" s="7">
        <f t="shared" si="53"/>
        <v>0</v>
      </c>
      <c r="AF67" s="7">
        <f t="shared" si="54"/>
        <v>4</v>
      </c>
    </row>
    <row r="68" spans="1:32" ht="12.75">
      <c r="A68" s="11">
        <f t="shared" si="55"/>
        <v>59</v>
      </c>
      <c r="B68" s="20" t="s">
        <v>122</v>
      </c>
      <c r="C68" s="21" t="s">
        <v>123</v>
      </c>
      <c r="D68" s="157">
        <f t="shared" si="39"/>
        <v>26017.23</v>
      </c>
      <c r="E68" s="15">
        <v>26018.27</v>
      </c>
      <c r="F68" s="15">
        <v>26018.27</v>
      </c>
      <c r="G68" s="15">
        <v>26018.27</v>
      </c>
      <c r="H68" s="15">
        <v>26018.27</v>
      </c>
      <c r="I68" s="15">
        <v>26017.67</v>
      </c>
      <c r="J68" s="15">
        <v>26016.07</v>
      </c>
      <c r="K68" s="15">
        <v>26016.07</v>
      </c>
      <c r="L68" s="15">
        <v>26016.07</v>
      </c>
      <c r="M68" s="15">
        <v>26016.07</v>
      </c>
      <c r="N68" s="7"/>
      <c r="O68" s="7"/>
      <c r="P68" s="15"/>
      <c r="Q68" s="7">
        <f t="shared" si="41"/>
        <v>0.124</v>
      </c>
      <c r="R68" s="7">
        <v>13</v>
      </c>
      <c r="S68" s="7">
        <f t="shared" si="40"/>
        <v>19805</v>
      </c>
      <c r="T68" s="49">
        <f t="shared" si="42"/>
        <v>257461</v>
      </c>
      <c r="U68" s="4">
        <f t="shared" si="43"/>
        <v>257462</v>
      </c>
      <c r="V68" s="7">
        <f t="shared" si="44"/>
        <v>163730</v>
      </c>
      <c r="W68" s="7">
        <f t="shared" si="45"/>
        <v>33074</v>
      </c>
      <c r="X68" s="7">
        <f t="shared" si="46"/>
        <v>56276</v>
      </c>
      <c r="Y68" s="7">
        <f t="shared" si="47"/>
        <v>251</v>
      </c>
      <c r="Z68" s="7">
        <f t="shared" si="48"/>
        <v>1654</v>
      </c>
      <c r="AA68" s="7">
        <f t="shared" si="49"/>
        <v>0</v>
      </c>
      <c r="AB68" s="7">
        <f t="shared" si="50"/>
        <v>0</v>
      </c>
      <c r="AC68" s="7">
        <f t="shared" si="51"/>
        <v>2328</v>
      </c>
      <c r="AD68" s="7">
        <f t="shared" si="52"/>
        <v>130</v>
      </c>
      <c r="AE68" s="7">
        <f t="shared" si="53"/>
        <v>0</v>
      </c>
      <c r="AF68" s="7">
        <f t="shared" si="54"/>
        <v>19</v>
      </c>
    </row>
    <row r="69" spans="1:32" ht="24">
      <c r="A69" s="11">
        <f t="shared" si="55"/>
        <v>60</v>
      </c>
      <c r="B69" s="20" t="s">
        <v>124</v>
      </c>
      <c r="C69" s="21" t="s">
        <v>125</v>
      </c>
      <c r="D69" s="157">
        <f t="shared" si="39"/>
        <v>2403</v>
      </c>
      <c r="E69" s="15">
        <v>2403</v>
      </c>
      <c r="F69" s="15">
        <v>2403</v>
      </c>
      <c r="G69" s="15">
        <v>2403</v>
      </c>
      <c r="H69" s="15">
        <v>2403</v>
      </c>
      <c r="I69" s="15">
        <v>2403</v>
      </c>
      <c r="J69" s="15">
        <v>2403</v>
      </c>
      <c r="K69" s="15">
        <v>2403</v>
      </c>
      <c r="L69" s="15">
        <v>2403</v>
      </c>
      <c r="M69" s="15">
        <v>2403</v>
      </c>
      <c r="N69" s="7"/>
      <c r="O69" s="7"/>
      <c r="P69" s="15"/>
      <c r="Q69" s="7">
        <f t="shared" si="41"/>
        <v>0.011</v>
      </c>
      <c r="R69" s="7">
        <v>1</v>
      </c>
      <c r="S69" s="7">
        <f t="shared" si="40"/>
        <v>22839</v>
      </c>
      <c r="T69" s="49">
        <f t="shared" si="42"/>
        <v>22839</v>
      </c>
      <c r="U69" s="146">
        <f t="shared" si="43"/>
        <v>22839</v>
      </c>
      <c r="V69" s="7">
        <f t="shared" si="44"/>
        <v>14524</v>
      </c>
      <c r="W69" s="7">
        <f t="shared" si="45"/>
        <v>2934</v>
      </c>
      <c r="X69" s="7">
        <f t="shared" si="46"/>
        <v>4992</v>
      </c>
      <c r="Y69" s="7">
        <f t="shared" si="47"/>
        <v>22</v>
      </c>
      <c r="Z69" s="7">
        <f t="shared" si="48"/>
        <v>147</v>
      </c>
      <c r="AA69" s="7">
        <f t="shared" si="49"/>
        <v>0</v>
      </c>
      <c r="AB69" s="7">
        <f t="shared" si="50"/>
        <v>0</v>
      </c>
      <c r="AC69" s="7">
        <f t="shared" si="51"/>
        <v>206</v>
      </c>
      <c r="AD69" s="7">
        <f t="shared" si="52"/>
        <v>12</v>
      </c>
      <c r="AE69" s="7">
        <f t="shared" si="53"/>
        <v>0</v>
      </c>
      <c r="AF69" s="7">
        <f t="shared" si="54"/>
        <v>2</v>
      </c>
    </row>
    <row r="70" spans="1:32" ht="12.75">
      <c r="A70" s="11">
        <f t="shared" si="55"/>
        <v>61</v>
      </c>
      <c r="B70" s="20" t="s">
        <v>126</v>
      </c>
      <c r="C70" s="21" t="s">
        <v>127</v>
      </c>
      <c r="D70" s="157">
        <f t="shared" si="39"/>
        <v>4620.12</v>
      </c>
      <c r="E70" s="15">
        <v>4620.7</v>
      </c>
      <c r="F70" s="15">
        <v>4620.7</v>
      </c>
      <c r="G70" s="15">
        <v>4620.7</v>
      </c>
      <c r="H70" s="15">
        <v>4621</v>
      </c>
      <c r="I70" s="15">
        <v>4619.6</v>
      </c>
      <c r="J70" s="15">
        <v>4619.6</v>
      </c>
      <c r="K70" s="15">
        <v>4619.6</v>
      </c>
      <c r="L70" s="15">
        <v>4619.6</v>
      </c>
      <c r="M70" s="15">
        <v>4619.6</v>
      </c>
      <c r="N70" s="7"/>
      <c r="O70" s="7"/>
      <c r="P70" s="15"/>
      <c r="Q70" s="7">
        <f t="shared" si="41"/>
        <v>0.022</v>
      </c>
      <c r="R70" s="7">
        <v>1</v>
      </c>
      <c r="S70" s="7">
        <f t="shared" si="40"/>
        <v>45677</v>
      </c>
      <c r="T70" s="49">
        <f t="shared" si="42"/>
        <v>45678</v>
      </c>
      <c r="U70" s="4">
        <f t="shared" si="43"/>
        <v>45677</v>
      </c>
      <c r="V70" s="7">
        <f t="shared" si="44"/>
        <v>29049</v>
      </c>
      <c r="W70" s="7">
        <f t="shared" si="45"/>
        <v>5868</v>
      </c>
      <c r="X70" s="7">
        <f t="shared" si="46"/>
        <v>9984</v>
      </c>
      <c r="Y70" s="7">
        <f t="shared" si="47"/>
        <v>44</v>
      </c>
      <c r="Z70" s="7">
        <f t="shared" si="48"/>
        <v>293</v>
      </c>
      <c r="AA70" s="7">
        <f t="shared" si="49"/>
        <v>0</v>
      </c>
      <c r="AB70" s="7">
        <f t="shared" si="50"/>
        <v>0</v>
      </c>
      <c r="AC70" s="7">
        <f t="shared" si="51"/>
        <v>413</v>
      </c>
      <c r="AD70" s="7">
        <f t="shared" si="52"/>
        <v>23</v>
      </c>
      <c r="AE70" s="7">
        <f t="shared" si="53"/>
        <v>0</v>
      </c>
      <c r="AF70" s="7">
        <f t="shared" si="54"/>
        <v>3</v>
      </c>
    </row>
    <row r="71" spans="1:32" ht="12.75">
      <c r="A71" s="11">
        <f t="shared" si="55"/>
        <v>62</v>
      </c>
      <c r="B71" s="28" t="s">
        <v>128</v>
      </c>
      <c r="C71" s="29" t="s">
        <v>129</v>
      </c>
      <c r="D71" s="157">
        <f t="shared" si="39"/>
        <v>3660.81</v>
      </c>
      <c r="E71" s="15">
        <v>3667.14</v>
      </c>
      <c r="F71" s="15">
        <v>3655.08</v>
      </c>
      <c r="G71" s="15">
        <v>3655.08</v>
      </c>
      <c r="H71" s="15">
        <v>3655.08</v>
      </c>
      <c r="I71" s="15">
        <v>3659.68</v>
      </c>
      <c r="J71" s="15">
        <v>3659.68</v>
      </c>
      <c r="K71" s="15">
        <v>3659.68</v>
      </c>
      <c r="L71" s="15">
        <v>3667.95</v>
      </c>
      <c r="M71" s="15">
        <v>3667.95</v>
      </c>
      <c r="N71" s="7"/>
      <c r="O71" s="7"/>
      <c r="P71" s="15"/>
      <c r="Q71" s="7">
        <f t="shared" si="41"/>
        <v>0.017</v>
      </c>
      <c r="R71" s="7">
        <v>1</v>
      </c>
      <c r="S71" s="7">
        <f t="shared" si="40"/>
        <v>35297</v>
      </c>
      <c r="T71" s="49">
        <f t="shared" si="42"/>
        <v>35297</v>
      </c>
      <c r="U71" s="4">
        <f t="shared" si="43"/>
        <v>35297</v>
      </c>
      <c r="V71" s="7">
        <f t="shared" si="44"/>
        <v>22447</v>
      </c>
      <c r="W71" s="7">
        <f t="shared" si="45"/>
        <v>4534</v>
      </c>
      <c r="X71" s="7">
        <f t="shared" si="46"/>
        <v>7715</v>
      </c>
      <c r="Y71" s="7">
        <f t="shared" si="47"/>
        <v>34</v>
      </c>
      <c r="Z71" s="7">
        <f t="shared" si="48"/>
        <v>227</v>
      </c>
      <c r="AA71" s="7">
        <f t="shared" si="49"/>
        <v>0</v>
      </c>
      <c r="AB71" s="7">
        <f t="shared" si="50"/>
        <v>0</v>
      </c>
      <c r="AC71" s="7">
        <f t="shared" si="51"/>
        <v>319</v>
      </c>
      <c r="AD71" s="7">
        <f t="shared" si="52"/>
        <v>18</v>
      </c>
      <c r="AE71" s="7">
        <f t="shared" si="53"/>
        <v>0</v>
      </c>
      <c r="AF71" s="7">
        <f t="shared" si="54"/>
        <v>3</v>
      </c>
    </row>
    <row r="72" spans="1:32" ht="18.75" customHeight="1">
      <c r="A72" s="11">
        <f t="shared" si="55"/>
        <v>63</v>
      </c>
      <c r="B72" s="20" t="s">
        <v>130</v>
      </c>
      <c r="C72" s="21" t="s">
        <v>131</v>
      </c>
      <c r="D72" s="157">
        <f t="shared" si="39"/>
        <v>2836</v>
      </c>
      <c r="E72" s="15">
        <v>2836</v>
      </c>
      <c r="F72" s="15">
        <v>2836</v>
      </c>
      <c r="G72" s="15">
        <v>2836</v>
      </c>
      <c r="H72" s="15">
        <v>2836</v>
      </c>
      <c r="I72" s="15">
        <v>2836</v>
      </c>
      <c r="J72" s="15">
        <v>2836</v>
      </c>
      <c r="K72" s="15">
        <v>2836</v>
      </c>
      <c r="L72" s="15">
        <v>2836</v>
      </c>
      <c r="M72" s="15">
        <v>2836</v>
      </c>
      <c r="N72" s="7"/>
      <c r="O72" s="7"/>
      <c r="P72" s="15"/>
      <c r="Q72" s="7">
        <f t="shared" si="41"/>
        <v>0.013</v>
      </c>
      <c r="R72" s="7">
        <v>1</v>
      </c>
      <c r="S72" s="7">
        <f t="shared" si="40"/>
        <v>26991</v>
      </c>
      <c r="T72" s="49">
        <f t="shared" si="42"/>
        <v>26992</v>
      </c>
      <c r="U72" s="4">
        <f t="shared" si="43"/>
        <v>26991</v>
      </c>
      <c r="V72" s="7">
        <f t="shared" si="44"/>
        <v>17165</v>
      </c>
      <c r="W72" s="7">
        <f t="shared" si="45"/>
        <v>3467</v>
      </c>
      <c r="X72" s="7">
        <f t="shared" si="46"/>
        <v>5900</v>
      </c>
      <c r="Y72" s="7">
        <f t="shared" si="47"/>
        <v>26</v>
      </c>
      <c r="Z72" s="7">
        <f t="shared" si="48"/>
        <v>173</v>
      </c>
      <c r="AA72" s="7">
        <f t="shared" si="49"/>
        <v>0</v>
      </c>
      <c r="AB72" s="7">
        <f t="shared" si="50"/>
        <v>0</v>
      </c>
      <c r="AC72" s="7">
        <f t="shared" si="51"/>
        <v>244</v>
      </c>
      <c r="AD72" s="7">
        <f t="shared" si="52"/>
        <v>14</v>
      </c>
      <c r="AE72" s="7">
        <f t="shared" si="53"/>
        <v>0</v>
      </c>
      <c r="AF72" s="7">
        <f t="shared" si="54"/>
        <v>2</v>
      </c>
    </row>
    <row r="73" spans="1:32" ht="12.75">
      <c r="A73" s="11">
        <f t="shared" si="55"/>
        <v>64</v>
      </c>
      <c r="B73" s="20" t="s">
        <v>132</v>
      </c>
      <c r="C73" s="21" t="s">
        <v>133</v>
      </c>
      <c r="D73" s="157">
        <f t="shared" si="39"/>
        <v>3098.37</v>
      </c>
      <c r="E73" s="15">
        <v>3098.7</v>
      </c>
      <c r="F73" s="15">
        <v>3098.7</v>
      </c>
      <c r="G73" s="15">
        <v>3098.7</v>
      </c>
      <c r="H73" s="15">
        <v>3098.7</v>
      </c>
      <c r="I73" s="15">
        <v>3098.1</v>
      </c>
      <c r="J73" s="15">
        <v>3098.1</v>
      </c>
      <c r="K73" s="15">
        <v>3098.1</v>
      </c>
      <c r="L73" s="15">
        <v>3098.1</v>
      </c>
      <c r="M73" s="15">
        <v>3098.1</v>
      </c>
      <c r="N73" s="7"/>
      <c r="O73" s="7"/>
      <c r="P73" s="15"/>
      <c r="Q73" s="7">
        <f t="shared" si="41"/>
        <v>0.015</v>
      </c>
      <c r="R73" s="7">
        <v>1</v>
      </c>
      <c r="S73" s="7">
        <f t="shared" si="40"/>
        <v>31144</v>
      </c>
      <c r="T73" s="49">
        <f t="shared" si="42"/>
        <v>31144</v>
      </c>
      <c r="U73" s="4">
        <f t="shared" si="43"/>
        <v>31144</v>
      </c>
      <c r="V73" s="7">
        <f t="shared" si="44"/>
        <v>19806</v>
      </c>
      <c r="W73" s="7">
        <f t="shared" si="45"/>
        <v>4001</v>
      </c>
      <c r="X73" s="7">
        <f t="shared" si="46"/>
        <v>6807</v>
      </c>
      <c r="Y73" s="7">
        <f t="shared" si="47"/>
        <v>30</v>
      </c>
      <c r="Z73" s="7">
        <f t="shared" si="48"/>
        <v>200</v>
      </c>
      <c r="AA73" s="7">
        <f t="shared" si="49"/>
        <v>0</v>
      </c>
      <c r="AB73" s="7">
        <f t="shared" si="50"/>
        <v>0</v>
      </c>
      <c r="AC73" s="7">
        <f t="shared" si="51"/>
        <v>282</v>
      </c>
      <c r="AD73" s="7">
        <f t="shared" si="52"/>
        <v>16</v>
      </c>
      <c r="AE73" s="7">
        <f t="shared" si="53"/>
        <v>0</v>
      </c>
      <c r="AF73" s="7">
        <f t="shared" si="54"/>
        <v>2</v>
      </c>
    </row>
    <row r="74" spans="1:32" ht="12.75">
      <c r="A74" s="11">
        <f t="shared" si="55"/>
        <v>65</v>
      </c>
      <c r="B74" s="20" t="s">
        <v>134</v>
      </c>
      <c r="C74" s="21" t="s">
        <v>135</v>
      </c>
      <c r="D74" s="157">
        <f t="shared" si="39"/>
        <v>4013.93</v>
      </c>
      <c r="E74" s="15">
        <v>4015</v>
      </c>
      <c r="F74" s="15">
        <v>4013.7</v>
      </c>
      <c r="G74" s="15">
        <v>4013.7</v>
      </c>
      <c r="H74" s="15">
        <v>4013.7</v>
      </c>
      <c r="I74" s="15">
        <v>4013.7</v>
      </c>
      <c r="J74" s="15">
        <v>4013.9</v>
      </c>
      <c r="K74" s="15">
        <v>4013.9</v>
      </c>
      <c r="L74" s="15">
        <v>4013.9</v>
      </c>
      <c r="M74" s="15">
        <v>4013.9</v>
      </c>
      <c r="N74" s="7"/>
      <c r="O74" s="7"/>
      <c r="P74" s="15"/>
      <c r="Q74" s="7">
        <f t="shared" si="41"/>
        <v>0.019</v>
      </c>
      <c r="R74" s="7">
        <v>1</v>
      </c>
      <c r="S74" s="7">
        <f t="shared" si="40"/>
        <v>39450</v>
      </c>
      <c r="T74" s="49">
        <f t="shared" si="42"/>
        <v>39450</v>
      </c>
      <c r="U74" s="4">
        <f t="shared" si="43"/>
        <v>39450</v>
      </c>
      <c r="V74" s="7">
        <f t="shared" si="44"/>
        <v>25088</v>
      </c>
      <c r="W74" s="7">
        <f t="shared" si="45"/>
        <v>5068</v>
      </c>
      <c r="X74" s="7">
        <f t="shared" si="46"/>
        <v>8623</v>
      </c>
      <c r="Y74" s="7">
        <f t="shared" si="47"/>
        <v>38</v>
      </c>
      <c r="Z74" s="7">
        <f t="shared" si="48"/>
        <v>253</v>
      </c>
      <c r="AA74" s="7">
        <f t="shared" si="49"/>
        <v>0</v>
      </c>
      <c r="AB74" s="7">
        <f t="shared" si="50"/>
        <v>0</v>
      </c>
      <c r="AC74" s="7">
        <f t="shared" si="51"/>
        <v>357</v>
      </c>
      <c r="AD74" s="7">
        <f t="shared" si="52"/>
        <v>20</v>
      </c>
      <c r="AE74" s="7">
        <f t="shared" si="53"/>
        <v>0</v>
      </c>
      <c r="AF74" s="7">
        <f t="shared" si="54"/>
        <v>3</v>
      </c>
    </row>
    <row r="75" spans="1:32" ht="12.75">
      <c r="A75" s="11">
        <f t="shared" si="55"/>
        <v>66</v>
      </c>
      <c r="B75" s="20" t="s">
        <v>136</v>
      </c>
      <c r="C75" s="21" t="s">
        <v>137</v>
      </c>
      <c r="D75" s="157">
        <f t="shared" si="39"/>
        <v>30176.37</v>
      </c>
      <c r="E75" s="15">
        <v>30176.19</v>
      </c>
      <c r="F75" s="15">
        <v>30176.19</v>
      </c>
      <c r="G75" s="15">
        <v>30176.19</v>
      </c>
      <c r="H75" s="15">
        <v>30176.19</v>
      </c>
      <c r="I75" s="15">
        <v>30176.39</v>
      </c>
      <c r="J75" s="15">
        <v>30176.39</v>
      </c>
      <c r="K75" s="15">
        <v>30176.59</v>
      </c>
      <c r="L75" s="15">
        <v>30176.59</v>
      </c>
      <c r="M75" s="15">
        <v>30176.59</v>
      </c>
      <c r="N75" s="7"/>
      <c r="O75" s="7"/>
      <c r="P75" s="15"/>
      <c r="Q75" s="7">
        <f>ROUND((D75/$D$76),3)+0.001</f>
        <v>0.144</v>
      </c>
      <c r="R75" s="7">
        <v>15</v>
      </c>
      <c r="S75" s="7">
        <f t="shared" si="40"/>
        <v>19932</v>
      </c>
      <c r="T75" s="49">
        <f t="shared" si="42"/>
        <v>298986</v>
      </c>
      <c r="U75" s="4">
        <f t="shared" si="43"/>
        <v>298986</v>
      </c>
      <c r="V75" s="63">
        <f>ROUND(($V$60/$U$60*T75),0)-1</f>
        <v>190137</v>
      </c>
      <c r="W75" s="7">
        <f t="shared" si="45"/>
        <v>38408</v>
      </c>
      <c r="X75" s="7">
        <f t="shared" si="46"/>
        <v>65353</v>
      </c>
      <c r="Y75" s="7">
        <f t="shared" si="47"/>
        <v>291</v>
      </c>
      <c r="Z75" s="7">
        <f t="shared" si="48"/>
        <v>1921</v>
      </c>
      <c r="AA75" s="7">
        <f t="shared" si="49"/>
        <v>0</v>
      </c>
      <c r="AB75" s="7">
        <f t="shared" si="50"/>
        <v>0</v>
      </c>
      <c r="AC75" s="7">
        <f t="shared" si="51"/>
        <v>2703</v>
      </c>
      <c r="AD75" s="7">
        <f t="shared" si="52"/>
        <v>151</v>
      </c>
      <c r="AE75" s="7">
        <f t="shared" si="53"/>
        <v>0</v>
      </c>
      <c r="AF75" s="7">
        <f t="shared" si="54"/>
        <v>22</v>
      </c>
    </row>
    <row r="76" spans="1:32" s="17" customFormat="1" ht="21" customHeight="1">
      <c r="A76" s="199" t="s">
        <v>138</v>
      </c>
      <c r="B76" s="199"/>
      <c r="C76" s="199"/>
      <c r="D76" s="16">
        <f>SUM(D61:D75)</f>
        <v>210453.30000000002</v>
      </c>
      <c r="E76" s="16">
        <f aca="true" t="shared" si="56" ref="E76:R76">SUM(E61:E75)</f>
        <v>210444.49000000002</v>
      </c>
      <c r="F76" s="16">
        <f t="shared" si="56"/>
        <v>210428.23000000004</v>
      </c>
      <c r="G76" s="16">
        <f t="shared" si="56"/>
        <v>210451.93</v>
      </c>
      <c r="H76" s="16">
        <f t="shared" si="56"/>
        <v>210453.83000000002</v>
      </c>
      <c r="I76" s="16">
        <f t="shared" si="56"/>
        <v>210457.67000000004</v>
      </c>
      <c r="J76" s="16">
        <f t="shared" si="56"/>
        <v>210456.66999999998</v>
      </c>
      <c r="K76" s="16">
        <f t="shared" si="56"/>
        <v>210456.87</v>
      </c>
      <c r="L76" s="16">
        <f t="shared" si="56"/>
        <v>210464.94000000003</v>
      </c>
      <c r="M76" s="16">
        <f t="shared" si="56"/>
        <v>210465.04000000004</v>
      </c>
      <c r="N76" s="16">
        <f t="shared" si="56"/>
        <v>0</v>
      </c>
      <c r="O76" s="16">
        <f t="shared" si="56"/>
        <v>0</v>
      </c>
      <c r="P76" s="16">
        <f t="shared" si="56"/>
        <v>0</v>
      </c>
      <c r="Q76" s="16">
        <f t="shared" si="56"/>
        <v>1</v>
      </c>
      <c r="R76" s="56">
        <f t="shared" si="56"/>
        <v>136</v>
      </c>
      <c r="S76" s="16"/>
      <c r="T76" s="158">
        <v>2076295</v>
      </c>
      <c r="U76" s="56">
        <f aca="true" t="shared" si="57" ref="U76:AF76">SUM(U61:U75)</f>
        <v>2076295</v>
      </c>
      <c r="V76" s="56">
        <f t="shared" si="57"/>
        <v>1320403</v>
      </c>
      <c r="W76" s="56">
        <f t="shared" si="57"/>
        <v>266722</v>
      </c>
      <c r="X76" s="56">
        <f t="shared" si="57"/>
        <v>453837</v>
      </c>
      <c r="Y76" s="56">
        <f t="shared" si="57"/>
        <v>2021</v>
      </c>
      <c r="Z76" s="56">
        <f t="shared" si="57"/>
        <v>13338</v>
      </c>
      <c r="AA76" s="56">
        <f t="shared" si="57"/>
        <v>0</v>
      </c>
      <c r="AB76" s="56">
        <f t="shared" si="57"/>
        <v>0</v>
      </c>
      <c r="AC76" s="56">
        <f t="shared" si="57"/>
        <v>18773</v>
      </c>
      <c r="AD76" s="56">
        <f t="shared" si="57"/>
        <v>1050</v>
      </c>
      <c r="AE76" s="56">
        <f t="shared" si="57"/>
        <v>0</v>
      </c>
      <c r="AF76" s="57">
        <f t="shared" si="57"/>
        <v>151</v>
      </c>
    </row>
    <row r="77" spans="1:32" s="17" customFormat="1" ht="39.75" customHeight="1">
      <c r="A77" s="23"/>
      <c r="B77" s="209" t="s">
        <v>280</v>
      </c>
      <c r="C77" s="210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6" t="s">
        <v>203</v>
      </c>
      <c r="S77" s="69" t="s">
        <v>205</v>
      </c>
      <c r="T77" s="189"/>
      <c r="U77" s="66">
        <f>SUM(V77:AF77)</f>
        <v>2697749</v>
      </c>
      <c r="V77" s="67">
        <v>1608688</v>
      </c>
      <c r="W77" s="67">
        <v>324569</v>
      </c>
      <c r="X77" s="67">
        <v>548853</v>
      </c>
      <c r="Y77" s="67">
        <v>9077</v>
      </c>
      <c r="Z77" s="67">
        <v>176119</v>
      </c>
      <c r="AA77" s="67">
        <v>13845</v>
      </c>
      <c r="AB77" s="67">
        <v>0</v>
      </c>
      <c r="AC77" s="67">
        <v>6623</v>
      </c>
      <c r="AD77" s="67">
        <v>561</v>
      </c>
      <c r="AE77" s="67">
        <v>0</v>
      </c>
      <c r="AF77" s="162">
        <f>T101-SUM(V77:AE77)</f>
        <v>9414</v>
      </c>
    </row>
    <row r="78" spans="1:32" ht="14.25" customHeight="1">
      <c r="A78" s="11">
        <f>A75+1</f>
        <v>67</v>
      </c>
      <c r="B78" s="26" t="s">
        <v>139</v>
      </c>
      <c r="C78" s="27" t="s">
        <v>140</v>
      </c>
      <c r="D78" s="157">
        <f aca="true" t="shared" si="58" ref="D78:D100">ROUND(((E78+F78+G78+H78+I78+J78+K78+L78+M78+N78+O78+P78)/9),2)</f>
        <v>22685.1</v>
      </c>
      <c r="E78" s="15">
        <v>22685.1</v>
      </c>
      <c r="F78" s="15">
        <v>22685.1</v>
      </c>
      <c r="G78" s="15">
        <v>22685.1</v>
      </c>
      <c r="H78" s="15">
        <v>22685.1</v>
      </c>
      <c r="I78" s="15">
        <v>22685.1</v>
      </c>
      <c r="J78" s="15">
        <v>22685.1</v>
      </c>
      <c r="K78" s="15">
        <v>22685.1</v>
      </c>
      <c r="L78" s="15">
        <v>22685.1</v>
      </c>
      <c r="M78" s="15">
        <v>22685.1</v>
      </c>
      <c r="N78" s="7"/>
      <c r="O78" s="7"/>
      <c r="P78" s="15"/>
      <c r="Q78" s="7">
        <f>ROUND((D78/$D$101),3)+0.001</f>
        <v>0.088</v>
      </c>
      <c r="R78" s="7">
        <v>34</v>
      </c>
      <c r="S78" s="7">
        <f aca="true" t="shared" si="59" ref="S78:S102">ROUND((U78/R78),0)</f>
        <v>6982</v>
      </c>
      <c r="T78" s="54">
        <f>ROUND((Q78*$T$101),0)</f>
        <v>237402</v>
      </c>
      <c r="U78" s="4">
        <f>SUM(V78:AF78)</f>
        <v>237401</v>
      </c>
      <c r="V78" s="7">
        <f>ROUND(($V$77/$U$77*T78),0)</f>
        <v>141565</v>
      </c>
      <c r="W78" s="7">
        <f>ROUND(($W$77/$U$77*T78),0)</f>
        <v>28562</v>
      </c>
      <c r="X78" s="7">
        <f>ROUND(($X$77/$U$77*T78),0)</f>
        <v>48299</v>
      </c>
      <c r="Y78" s="7">
        <f>ROUND(($Y$77/$U$77*T78),0)</f>
        <v>799</v>
      </c>
      <c r="Z78" s="7">
        <f>ROUND(($Z$77/$U$77*T78),0)</f>
        <v>15498</v>
      </c>
      <c r="AA78" s="7">
        <f>ROUND(($AA$77/$U$77*T78),0)</f>
        <v>1218</v>
      </c>
      <c r="AB78" s="7">
        <f>ROUND(($AB$77*$U$77*T78),0)</f>
        <v>0</v>
      </c>
      <c r="AC78" s="7">
        <f>ROUND(($AC$77/$U$77*T78),0)</f>
        <v>583</v>
      </c>
      <c r="AD78" s="7">
        <f>ROUND(($AD$77/$U$77*T78),0)</f>
        <v>49</v>
      </c>
      <c r="AE78" s="7">
        <f>ROUND(($AE$77/$U$77*T78),0)</f>
        <v>0</v>
      </c>
      <c r="AF78" s="7">
        <f>ROUND(($AF$77/$U$77*T78),0)</f>
        <v>828</v>
      </c>
    </row>
    <row r="79" spans="1:32" ht="12.75">
      <c r="A79" s="11">
        <f>A78+1</f>
        <v>68</v>
      </c>
      <c r="B79" s="20" t="s">
        <v>141</v>
      </c>
      <c r="C79" s="21" t="s">
        <v>142</v>
      </c>
      <c r="D79" s="157">
        <f t="shared" si="58"/>
        <v>9129.29</v>
      </c>
      <c r="E79" s="15">
        <v>9127.96</v>
      </c>
      <c r="F79" s="15">
        <v>9129.46</v>
      </c>
      <c r="G79" s="15">
        <v>9129.46</v>
      </c>
      <c r="H79" s="15">
        <v>9129.46</v>
      </c>
      <c r="I79" s="15">
        <v>9129.46</v>
      </c>
      <c r="J79" s="15">
        <v>9129.46</v>
      </c>
      <c r="K79" s="15">
        <v>9129.46</v>
      </c>
      <c r="L79" s="15">
        <v>9129.46</v>
      </c>
      <c r="M79" s="15">
        <v>9129.46</v>
      </c>
      <c r="N79" s="7"/>
      <c r="O79" s="7"/>
      <c r="P79" s="15"/>
      <c r="Q79" s="7">
        <f aca="true" t="shared" si="60" ref="Q79:Q100">ROUND((D79/$D$101),3)</f>
        <v>0.035</v>
      </c>
      <c r="R79" s="7">
        <v>14</v>
      </c>
      <c r="S79" s="7">
        <f t="shared" si="59"/>
        <v>6744</v>
      </c>
      <c r="T79" s="54">
        <f aca="true" t="shared" si="61" ref="T79:T100">ROUND((Q79*$T$101),0)</f>
        <v>94421</v>
      </c>
      <c r="U79" s="4">
        <f aca="true" t="shared" si="62" ref="U79:U100">SUM(V79:AF79)</f>
        <v>94422</v>
      </c>
      <c r="V79" s="7">
        <f aca="true" t="shared" si="63" ref="V79:V100">ROUND(($V$77/$U$77*T79),0)</f>
        <v>56304</v>
      </c>
      <c r="W79" s="7">
        <f aca="true" t="shared" si="64" ref="W79:W100">ROUND(($W$77/$U$77*T79),0)</f>
        <v>11360</v>
      </c>
      <c r="X79" s="7">
        <f aca="true" t="shared" si="65" ref="X79:X100">ROUND(($X$77/$U$77*T79),0)</f>
        <v>19210</v>
      </c>
      <c r="Y79" s="7">
        <f aca="true" t="shared" si="66" ref="Y79:Y100">ROUND(($Y$77/$U$77*T79),0)</f>
        <v>318</v>
      </c>
      <c r="Z79" s="7">
        <f aca="true" t="shared" si="67" ref="Z79:Z100">ROUND(($Z$77/$U$77*T79),0)</f>
        <v>6164</v>
      </c>
      <c r="AA79" s="7">
        <f aca="true" t="shared" si="68" ref="AA79:AA100">ROUND(($AA$77/$U$77*T79),0)</f>
        <v>485</v>
      </c>
      <c r="AB79" s="7">
        <f aca="true" t="shared" si="69" ref="AB79:AB100">ROUND(($AB$77*$U$77*T79),0)</f>
        <v>0</v>
      </c>
      <c r="AC79" s="7">
        <f aca="true" t="shared" si="70" ref="AC79:AC100">ROUND(($AC$77/$U$77*T79),0)</f>
        <v>232</v>
      </c>
      <c r="AD79" s="7">
        <f aca="true" t="shared" si="71" ref="AD79:AD100">ROUND(($AD$77/$U$77*T79),0)</f>
        <v>20</v>
      </c>
      <c r="AE79" s="7">
        <f aca="true" t="shared" si="72" ref="AE79:AE100">ROUND(($AE$77/$U$77*T79),0)</f>
        <v>0</v>
      </c>
      <c r="AF79" s="7">
        <f aca="true" t="shared" si="73" ref="AF79:AF100">ROUND(($AF$77/$U$77*T79),0)</f>
        <v>329</v>
      </c>
    </row>
    <row r="80" spans="1:32" ht="17.25" customHeight="1">
      <c r="A80" s="11">
        <f>A79+1</f>
        <v>69</v>
      </c>
      <c r="B80" s="20" t="s">
        <v>143</v>
      </c>
      <c r="C80" s="21" t="s">
        <v>144</v>
      </c>
      <c r="D80" s="157">
        <f t="shared" si="58"/>
        <v>8393.1</v>
      </c>
      <c r="E80" s="15">
        <v>8393.1</v>
      </c>
      <c r="F80" s="15">
        <v>8393.1</v>
      </c>
      <c r="G80" s="15">
        <v>8393.1</v>
      </c>
      <c r="H80" s="15">
        <v>8393.1</v>
      </c>
      <c r="I80" s="15">
        <v>8393.1</v>
      </c>
      <c r="J80" s="15">
        <v>8393.1</v>
      </c>
      <c r="K80" s="15">
        <v>8393.1</v>
      </c>
      <c r="L80" s="15">
        <v>8393.1</v>
      </c>
      <c r="M80" s="15">
        <v>8393.1</v>
      </c>
      <c r="N80" s="7"/>
      <c r="O80" s="7"/>
      <c r="P80" s="15"/>
      <c r="Q80" s="7">
        <f t="shared" si="60"/>
        <v>0.032</v>
      </c>
      <c r="R80" s="7">
        <v>12</v>
      </c>
      <c r="S80" s="7">
        <f t="shared" si="59"/>
        <v>7194</v>
      </c>
      <c r="T80" s="54">
        <f t="shared" si="61"/>
        <v>86328</v>
      </c>
      <c r="U80" s="4">
        <f t="shared" si="62"/>
        <v>86327</v>
      </c>
      <c r="V80" s="7">
        <f t="shared" si="63"/>
        <v>51478</v>
      </c>
      <c r="W80" s="7">
        <f t="shared" si="64"/>
        <v>10386</v>
      </c>
      <c r="X80" s="7">
        <f t="shared" si="65"/>
        <v>17563</v>
      </c>
      <c r="Y80" s="7">
        <f t="shared" si="66"/>
        <v>290</v>
      </c>
      <c r="Z80" s="7">
        <f t="shared" si="67"/>
        <v>5636</v>
      </c>
      <c r="AA80" s="7">
        <f t="shared" si="68"/>
        <v>443</v>
      </c>
      <c r="AB80" s="7">
        <f t="shared" si="69"/>
        <v>0</v>
      </c>
      <c r="AC80" s="7">
        <f t="shared" si="70"/>
        <v>212</v>
      </c>
      <c r="AD80" s="7">
        <f t="shared" si="71"/>
        <v>18</v>
      </c>
      <c r="AE80" s="7">
        <f t="shared" si="72"/>
        <v>0</v>
      </c>
      <c r="AF80" s="7">
        <f t="shared" si="73"/>
        <v>301</v>
      </c>
    </row>
    <row r="81" spans="1:32" ht="12.75">
      <c r="A81" s="11">
        <f aca="true" t="shared" si="74" ref="A81:A100">A80+1</f>
        <v>70</v>
      </c>
      <c r="B81" s="20" t="s">
        <v>145</v>
      </c>
      <c r="C81" s="21" t="s">
        <v>146</v>
      </c>
      <c r="D81" s="157">
        <f t="shared" si="58"/>
        <v>5721.83</v>
      </c>
      <c r="E81" s="15">
        <v>5721.8</v>
      </c>
      <c r="F81" s="15">
        <v>5721.8</v>
      </c>
      <c r="G81" s="15">
        <v>5721.8</v>
      </c>
      <c r="H81" s="15">
        <v>5721.8</v>
      </c>
      <c r="I81" s="15">
        <v>5721.8</v>
      </c>
      <c r="J81" s="15">
        <v>5721.8</v>
      </c>
      <c r="K81" s="15">
        <v>5721.9</v>
      </c>
      <c r="L81" s="15">
        <v>5721.9</v>
      </c>
      <c r="M81" s="15">
        <v>5721.9</v>
      </c>
      <c r="N81" s="7"/>
      <c r="O81" s="7"/>
      <c r="P81" s="15"/>
      <c r="Q81" s="7">
        <f t="shared" si="60"/>
        <v>0.022</v>
      </c>
      <c r="R81" s="7">
        <v>1</v>
      </c>
      <c r="S81" s="7">
        <f t="shared" si="59"/>
        <v>59351</v>
      </c>
      <c r="T81" s="54">
        <f t="shared" si="61"/>
        <v>59350</v>
      </c>
      <c r="U81" s="195">
        <f t="shared" si="62"/>
        <v>59351</v>
      </c>
      <c r="V81" s="7">
        <f t="shared" si="63"/>
        <v>35391</v>
      </c>
      <c r="W81" s="7">
        <f t="shared" si="64"/>
        <v>7140</v>
      </c>
      <c r="X81" s="7">
        <f t="shared" si="65"/>
        <v>12075</v>
      </c>
      <c r="Y81" s="7">
        <f t="shared" si="66"/>
        <v>200</v>
      </c>
      <c r="Z81" s="7">
        <f t="shared" si="67"/>
        <v>3875</v>
      </c>
      <c r="AA81" s="7">
        <f t="shared" si="68"/>
        <v>305</v>
      </c>
      <c r="AB81" s="7">
        <f t="shared" si="69"/>
        <v>0</v>
      </c>
      <c r="AC81" s="7">
        <f t="shared" si="70"/>
        <v>146</v>
      </c>
      <c r="AD81" s="7">
        <f t="shared" si="71"/>
        <v>12</v>
      </c>
      <c r="AE81" s="7">
        <f t="shared" si="72"/>
        <v>0</v>
      </c>
      <c r="AF81" s="7">
        <f t="shared" si="73"/>
        <v>207</v>
      </c>
    </row>
    <row r="82" spans="1:32" ht="12.75">
      <c r="A82" s="11">
        <f t="shared" si="74"/>
        <v>71</v>
      </c>
      <c r="B82" s="20" t="s">
        <v>147</v>
      </c>
      <c r="C82" s="21" t="s">
        <v>148</v>
      </c>
      <c r="D82" s="157">
        <f t="shared" si="58"/>
        <v>17031.34</v>
      </c>
      <c r="E82" s="15">
        <v>17031.3</v>
      </c>
      <c r="F82" s="15">
        <v>17031.3</v>
      </c>
      <c r="G82" s="15">
        <v>17031.3</v>
      </c>
      <c r="H82" s="15">
        <v>17031.3</v>
      </c>
      <c r="I82" s="15">
        <v>17031.3</v>
      </c>
      <c r="J82" s="15">
        <v>17031.4</v>
      </c>
      <c r="K82" s="15">
        <v>17031.4</v>
      </c>
      <c r="L82" s="15">
        <v>17031.4</v>
      </c>
      <c r="M82" s="15">
        <v>17031.4</v>
      </c>
      <c r="N82" s="7"/>
      <c r="O82" s="7"/>
      <c r="P82" s="15"/>
      <c r="Q82" s="7">
        <f t="shared" si="60"/>
        <v>0.065</v>
      </c>
      <c r="R82" s="7">
        <v>25</v>
      </c>
      <c r="S82" s="7">
        <f t="shared" si="59"/>
        <v>7014</v>
      </c>
      <c r="T82" s="54">
        <f t="shared" si="61"/>
        <v>175354</v>
      </c>
      <c r="U82" s="4">
        <f t="shared" si="62"/>
        <v>175354</v>
      </c>
      <c r="V82" s="7">
        <f t="shared" si="63"/>
        <v>104565</v>
      </c>
      <c r="W82" s="7">
        <f t="shared" si="64"/>
        <v>21097</v>
      </c>
      <c r="X82" s="7">
        <f t="shared" si="65"/>
        <v>35676</v>
      </c>
      <c r="Y82" s="7">
        <f t="shared" si="66"/>
        <v>590</v>
      </c>
      <c r="Z82" s="7">
        <f t="shared" si="67"/>
        <v>11448</v>
      </c>
      <c r="AA82" s="7">
        <f t="shared" si="68"/>
        <v>900</v>
      </c>
      <c r="AB82" s="7">
        <f t="shared" si="69"/>
        <v>0</v>
      </c>
      <c r="AC82" s="7">
        <f t="shared" si="70"/>
        <v>430</v>
      </c>
      <c r="AD82" s="7">
        <f t="shared" si="71"/>
        <v>36</v>
      </c>
      <c r="AE82" s="7">
        <f t="shared" si="72"/>
        <v>0</v>
      </c>
      <c r="AF82" s="7">
        <f t="shared" si="73"/>
        <v>612</v>
      </c>
    </row>
    <row r="83" spans="1:32" ht="12.75">
      <c r="A83" s="11">
        <f t="shared" si="74"/>
        <v>72</v>
      </c>
      <c r="B83" s="20" t="s">
        <v>149</v>
      </c>
      <c r="C83" s="21" t="s">
        <v>150</v>
      </c>
      <c r="D83" s="157">
        <f t="shared" si="58"/>
        <v>21736.81</v>
      </c>
      <c r="E83" s="15">
        <v>21736.3</v>
      </c>
      <c r="F83" s="15">
        <v>21736.3</v>
      </c>
      <c r="G83" s="15">
        <v>21736.6</v>
      </c>
      <c r="H83" s="15">
        <v>21736.6</v>
      </c>
      <c r="I83" s="15">
        <v>21737.1</v>
      </c>
      <c r="J83" s="15">
        <v>21737.1</v>
      </c>
      <c r="K83" s="15">
        <v>21737.1</v>
      </c>
      <c r="L83" s="15">
        <v>21737.1</v>
      </c>
      <c r="M83" s="15">
        <v>21737.1</v>
      </c>
      <c r="N83" s="7"/>
      <c r="O83" s="7"/>
      <c r="P83" s="15"/>
      <c r="Q83" s="7">
        <f t="shared" si="60"/>
        <v>0.084</v>
      </c>
      <c r="R83" s="7">
        <v>11</v>
      </c>
      <c r="S83" s="7">
        <f t="shared" si="59"/>
        <v>20601</v>
      </c>
      <c r="T83" s="54">
        <f t="shared" si="61"/>
        <v>226611</v>
      </c>
      <c r="U83" s="4">
        <f t="shared" si="62"/>
        <v>226611</v>
      </c>
      <c r="V83" s="7">
        <f t="shared" si="63"/>
        <v>135130</v>
      </c>
      <c r="W83" s="7">
        <f t="shared" si="64"/>
        <v>27264</v>
      </c>
      <c r="X83" s="7">
        <f t="shared" si="65"/>
        <v>46104</v>
      </c>
      <c r="Y83" s="7">
        <f t="shared" si="66"/>
        <v>762</v>
      </c>
      <c r="Z83" s="7">
        <f t="shared" si="67"/>
        <v>14794</v>
      </c>
      <c r="AA83" s="7">
        <f t="shared" si="68"/>
        <v>1163</v>
      </c>
      <c r="AB83" s="7">
        <f t="shared" si="69"/>
        <v>0</v>
      </c>
      <c r="AC83" s="7">
        <f t="shared" si="70"/>
        <v>556</v>
      </c>
      <c r="AD83" s="7">
        <f t="shared" si="71"/>
        <v>47</v>
      </c>
      <c r="AE83" s="7">
        <f t="shared" si="72"/>
        <v>0</v>
      </c>
      <c r="AF83" s="7">
        <f t="shared" si="73"/>
        <v>791</v>
      </c>
    </row>
    <row r="84" spans="1:32" ht="12.75">
      <c r="A84" s="11">
        <f t="shared" si="74"/>
        <v>73</v>
      </c>
      <c r="B84" s="20" t="s">
        <v>151</v>
      </c>
      <c r="C84" s="21" t="s">
        <v>152</v>
      </c>
      <c r="D84" s="157">
        <f t="shared" si="58"/>
        <v>4196.9</v>
      </c>
      <c r="E84" s="15">
        <v>4196.9</v>
      </c>
      <c r="F84" s="15">
        <v>4196.9</v>
      </c>
      <c r="G84" s="15">
        <v>4196.9</v>
      </c>
      <c r="H84" s="15">
        <v>4196.9</v>
      </c>
      <c r="I84" s="15">
        <v>4196.9</v>
      </c>
      <c r="J84" s="15">
        <v>4196.9</v>
      </c>
      <c r="K84" s="15">
        <v>4196.9</v>
      </c>
      <c r="L84" s="15">
        <v>4196.9</v>
      </c>
      <c r="M84" s="15">
        <v>4196.9</v>
      </c>
      <c r="N84" s="7"/>
      <c r="O84" s="7"/>
      <c r="P84" s="15"/>
      <c r="Q84" s="7">
        <f t="shared" si="60"/>
        <v>0.016</v>
      </c>
      <c r="R84" s="7">
        <v>1</v>
      </c>
      <c r="S84" s="7">
        <f t="shared" si="59"/>
        <v>43165</v>
      </c>
      <c r="T84" s="54">
        <f t="shared" si="61"/>
        <v>43164</v>
      </c>
      <c r="U84" s="4">
        <f t="shared" si="62"/>
        <v>43165</v>
      </c>
      <c r="V84" s="7">
        <f t="shared" si="63"/>
        <v>25739</v>
      </c>
      <c r="W84" s="7">
        <f t="shared" si="64"/>
        <v>5193</v>
      </c>
      <c r="X84" s="7">
        <f t="shared" si="65"/>
        <v>8782</v>
      </c>
      <c r="Y84" s="7">
        <f t="shared" si="66"/>
        <v>145</v>
      </c>
      <c r="Z84" s="7">
        <f t="shared" si="67"/>
        <v>2818</v>
      </c>
      <c r="AA84" s="7">
        <f t="shared" si="68"/>
        <v>222</v>
      </c>
      <c r="AB84" s="7">
        <f t="shared" si="69"/>
        <v>0</v>
      </c>
      <c r="AC84" s="7">
        <f t="shared" si="70"/>
        <v>106</v>
      </c>
      <c r="AD84" s="7">
        <f t="shared" si="71"/>
        <v>9</v>
      </c>
      <c r="AE84" s="7">
        <f t="shared" si="72"/>
        <v>0</v>
      </c>
      <c r="AF84" s="7">
        <f t="shared" si="73"/>
        <v>151</v>
      </c>
    </row>
    <row r="85" spans="1:32" ht="12.75">
      <c r="A85" s="11">
        <f t="shared" si="74"/>
        <v>74</v>
      </c>
      <c r="B85" s="20" t="s">
        <v>153</v>
      </c>
      <c r="C85" s="21" t="s">
        <v>154</v>
      </c>
      <c r="D85" s="157">
        <f t="shared" si="58"/>
        <v>2359.1</v>
      </c>
      <c r="E85" s="15">
        <v>2359.1</v>
      </c>
      <c r="F85" s="15">
        <v>2359.1</v>
      </c>
      <c r="G85" s="15">
        <v>2359.1</v>
      </c>
      <c r="H85" s="15">
        <v>2359.1</v>
      </c>
      <c r="I85" s="15">
        <v>2359.1</v>
      </c>
      <c r="J85" s="15">
        <v>2359.1</v>
      </c>
      <c r="K85" s="15">
        <v>2359.1</v>
      </c>
      <c r="L85" s="15">
        <v>2359.1</v>
      </c>
      <c r="M85" s="15">
        <v>2359.1</v>
      </c>
      <c r="N85" s="7"/>
      <c r="O85" s="7"/>
      <c r="P85" s="15"/>
      <c r="Q85" s="7">
        <f t="shared" si="60"/>
        <v>0.009</v>
      </c>
      <c r="R85" s="7">
        <v>1</v>
      </c>
      <c r="S85" s="7">
        <f t="shared" si="59"/>
        <v>24281</v>
      </c>
      <c r="T85" s="54">
        <f t="shared" si="61"/>
        <v>24280</v>
      </c>
      <c r="U85" s="146">
        <f t="shared" si="62"/>
        <v>24281</v>
      </c>
      <c r="V85" s="7">
        <f t="shared" si="63"/>
        <v>14478</v>
      </c>
      <c r="W85" s="7">
        <f t="shared" si="64"/>
        <v>2921</v>
      </c>
      <c r="X85" s="7">
        <f t="shared" si="65"/>
        <v>4940</v>
      </c>
      <c r="Y85" s="7">
        <f t="shared" si="66"/>
        <v>82</v>
      </c>
      <c r="Z85" s="7">
        <f t="shared" si="67"/>
        <v>1585</v>
      </c>
      <c r="AA85" s="7">
        <f t="shared" si="68"/>
        <v>125</v>
      </c>
      <c r="AB85" s="7">
        <f t="shared" si="69"/>
        <v>0</v>
      </c>
      <c r="AC85" s="7">
        <f t="shared" si="70"/>
        <v>60</v>
      </c>
      <c r="AD85" s="7">
        <f t="shared" si="71"/>
        <v>5</v>
      </c>
      <c r="AE85" s="7">
        <f t="shared" si="72"/>
        <v>0</v>
      </c>
      <c r="AF85" s="7">
        <f t="shared" si="73"/>
        <v>85</v>
      </c>
    </row>
    <row r="86" spans="1:32" ht="12.75">
      <c r="A86" s="11">
        <f t="shared" si="74"/>
        <v>75</v>
      </c>
      <c r="B86" s="20" t="s">
        <v>155</v>
      </c>
      <c r="C86" s="21" t="s">
        <v>156</v>
      </c>
      <c r="D86" s="157">
        <f t="shared" si="58"/>
        <v>2324.25</v>
      </c>
      <c r="E86" s="15">
        <v>2324.25</v>
      </c>
      <c r="F86" s="15">
        <v>2324.25</v>
      </c>
      <c r="G86" s="15">
        <v>2324.25</v>
      </c>
      <c r="H86" s="15">
        <v>2324.25</v>
      </c>
      <c r="I86" s="15">
        <v>2324.25</v>
      </c>
      <c r="J86" s="15">
        <v>2324.25</v>
      </c>
      <c r="K86" s="15">
        <v>2324.25</v>
      </c>
      <c r="L86" s="15">
        <v>2324.25</v>
      </c>
      <c r="M86" s="15">
        <v>2324.25</v>
      </c>
      <c r="N86" s="7"/>
      <c r="O86" s="7"/>
      <c r="P86" s="15"/>
      <c r="Q86" s="7">
        <f t="shared" si="60"/>
        <v>0.009</v>
      </c>
      <c r="R86" s="7">
        <v>1</v>
      </c>
      <c r="S86" s="7">
        <f t="shared" si="59"/>
        <v>24281</v>
      </c>
      <c r="T86" s="54">
        <f t="shared" si="61"/>
        <v>24280</v>
      </c>
      <c r="U86" s="146">
        <f t="shared" si="62"/>
        <v>24281</v>
      </c>
      <c r="V86" s="7">
        <f t="shared" si="63"/>
        <v>14478</v>
      </c>
      <c r="W86" s="7">
        <f t="shared" si="64"/>
        <v>2921</v>
      </c>
      <c r="X86" s="7">
        <f t="shared" si="65"/>
        <v>4940</v>
      </c>
      <c r="Y86" s="7">
        <f t="shared" si="66"/>
        <v>82</v>
      </c>
      <c r="Z86" s="7">
        <f t="shared" si="67"/>
        <v>1585</v>
      </c>
      <c r="AA86" s="7">
        <f t="shared" si="68"/>
        <v>125</v>
      </c>
      <c r="AB86" s="7">
        <f t="shared" si="69"/>
        <v>0</v>
      </c>
      <c r="AC86" s="7">
        <f t="shared" si="70"/>
        <v>60</v>
      </c>
      <c r="AD86" s="7">
        <f t="shared" si="71"/>
        <v>5</v>
      </c>
      <c r="AE86" s="7">
        <f t="shared" si="72"/>
        <v>0</v>
      </c>
      <c r="AF86" s="7">
        <f t="shared" si="73"/>
        <v>85</v>
      </c>
    </row>
    <row r="87" spans="1:32" ht="12.75">
      <c r="A87" s="11">
        <f t="shared" si="74"/>
        <v>76</v>
      </c>
      <c r="B87" s="20" t="s">
        <v>157</v>
      </c>
      <c r="C87" s="21" t="s">
        <v>158</v>
      </c>
      <c r="D87" s="157">
        <f t="shared" si="58"/>
        <v>14175.6</v>
      </c>
      <c r="E87" s="15">
        <v>14175.6</v>
      </c>
      <c r="F87" s="15">
        <v>14175.6</v>
      </c>
      <c r="G87" s="15">
        <v>14175.6</v>
      </c>
      <c r="H87" s="15">
        <v>14175.6</v>
      </c>
      <c r="I87" s="15">
        <v>14175.6</v>
      </c>
      <c r="J87" s="15">
        <v>14175.6</v>
      </c>
      <c r="K87" s="15">
        <v>14175.6</v>
      </c>
      <c r="L87" s="15">
        <v>14175.6</v>
      </c>
      <c r="M87" s="15">
        <v>14175.6</v>
      </c>
      <c r="N87" s="7"/>
      <c r="O87" s="7"/>
      <c r="P87" s="15"/>
      <c r="Q87" s="7">
        <f t="shared" si="60"/>
        <v>0.054</v>
      </c>
      <c r="R87" s="7">
        <v>8</v>
      </c>
      <c r="S87" s="7">
        <f t="shared" si="59"/>
        <v>18210</v>
      </c>
      <c r="T87" s="54">
        <f t="shared" si="61"/>
        <v>145678</v>
      </c>
      <c r="U87" s="4">
        <f t="shared" si="62"/>
        <v>145678</v>
      </c>
      <c r="V87" s="7">
        <f t="shared" si="63"/>
        <v>86869</v>
      </c>
      <c r="W87" s="7">
        <f t="shared" si="64"/>
        <v>17527</v>
      </c>
      <c r="X87" s="7">
        <f t="shared" si="65"/>
        <v>29638</v>
      </c>
      <c r="Y87" s="7">
        <f t="shared" si="66"/>
        <v>490</v>
      </c>
      <c r="Z87" s="7">
        <f t="shared" si="67"/>
        <v>9510</v>
      </c>
      <c r="AA87" s="7">
        <f t="shared" si="68"/>
        <v>748</v>
      </c>
      <c r="AB87" s="7">
        <f t="shared" si="69"/>
        <v>0</v>
      </c>
      <c r="AC87" s="7">
        <f t="shared" si="70"/>
        <v>358</v>
      </c>
      <c r="AD87" s="7">
        <f t="shared" si="71"/>
        <v>30</v>
      </c>
      <c r="AE87" s="7">
        <f t="shared" si="72"/>
        <v>0</v>
      </c>
      <c r="AF87" s="7">
        <f t="shared" si="73"/>
        <v>508</v>
      </c>
    </row>
    <row r="88" spans="1:32" ht="12.75">
      <c r="A88" s="11">
        <f t="shared" si="74"/>
        <v>77</v>
      </c>
      <c r="B88" s="20" t="s">
        <v>159</v>
      </c>
      <c r="C88" s="21" t="s">
        <v>160</v>
      </c>
      <c r="D88" s="157">
        <f t="shared" si="58"/>
        <v>7647.1</v>
      </c>
      <c r="E88" s="15">
        <v>7647.1</v>
      </c>
      <c r="F88" s="15">
        <v>7647.1</v>
      </c>
      <c r="G88" s="15">
        <v>7647.1</v>
      </c>
      <c r="H88" s="15">
        <v>7647.1</v>
      </c>
      <c r="I88" s="15">
        <v>7647.1</v>
      </c>
      <c r="J88" s="15">
        <v>7647.1</v>
      </c>
      <c r="K88" s="15">
        <v>7647.1</v>
      </c>
      <c r="L88" s="15">
        <v>7647.1</v>
      </c>
      <c r="M88" s="15">
        <v>7647.1</v>
      </c>
      <c r="N88" s="7"/>
      <c r="O88" s="7"/>
      <c r="P88" s="15"/>
      <c r="Q88" s="7">
        <f t="shared" si="60"/>
        <v>0.029</v>
      </c>
      <c r="R88" s="7">
        <v>3</v>
      </c>
      <c r="S88" s="7">
        <f t="shared" si="59"/>
        <v>26078</v>
      </c>
      <c r="T88" s="54">
        <f t="shared" si="61"/>
        <v>78235</v>
      </c>
      <c r="U88" s="146">
        <f t="shared" si="62"/>
        <v>78235</v>
      </c>
      <c r="V88" s="7">
        <f t="shared" si="63"/>
        <v>46652</v>
      </c>
      <c r="W88" s="7">
        <f t="shared" si="64"/>
        <v>9413</v>
      </c>
      <c r="X88" s="7">
        <f t="shared" si="65"/>
        <v>15917</v>
      </c>
      <c r="Y88" s="7">
        <f t="shared" si="66"/>
        <v>263</v>
      </c>
      <c r="Z88" s="7">
        <f t="shared" si="67"/>
        <v>5107</v>
      </c>
      <c r="AA88" s="7">
        <f t="shared" si="68"/>
        <v>402</v>
      </c>
      <c r="AB88" s="7">
        <f t="shared" si="69"/>
        <v>0</v>
      </c>
      <c r="AC88" s="7">
        <f t="shared" si="70"/>
        <v>192</v>
      </c>
      <c r="AD88" s="7">
        <f t="shared" si="71"/>
        <v>16</v>
      </c>
      <c r="AE88" s="7">
        <f t="shared" si="72"/>
        <v>0</v>
      </c>
      <c r="AF88" s="7">
        <f t="shared" si="73"/>
        <v>273</v>
      </c>
    </row>
    <row r="89" spans="1:32" ht="12.75">
      <c r="A89" s="11">
        <f t="shared" si="74"/>
        <v>78</v>
      </c>
      <c r="B89" s="20" t="s">
        <v>161</v>
      </c>
      <c r="C89" s="21" t="s">
        <v>162</v>
      </c>
      <c r="D89" s="157">
        <f t="shared" si="58"/>
        <v>4227.4</v>
      </c>
      <c r="E89" s="15">
        <v>4227.4</v>
      </c>
      <c r="F89" s="15">
        <v>4227.4</v>
      </c>
      <c r="G89" s="15">
        <v>4227.4</v>
      </c>
      <c r="H89" s="15">
        <v>4227.4</v>
      </c>
      <c r="I89" s="15">
        <v>4227.4</v>
      </c>
      <c r="J89" s="15">
        <v>4227.4</v>
      </c>
      <c r="K89" s="15">
        <v>4227.4</v>
      </c>
      <c r="L89" s="15">
        <v>4227.4</v>
      </c>
      <c r="M89" s="15">
        <v>4227.4</v>
      </c>
      <c r="N89" s="7"/>
      <c r="O89" s="7"/>
      <c r="P89" s="15"/>
      <c r="Q89" s="7">
        <f t="shared" si="60"/>
        <v>0.016</v>
      </c>
      <c r="R89" s="7">
        <v>1</v>
      </c>
      <c r="S89" s="7">
        <f t="shared" si="59"/>
        <v>43165</v>
      </c>
      <c r="T89" s="54">
        <f t="shared" si="61"/>
        <v>43164</v>
      </c>
      <c r="U89" s="4">
        <f t="shared" si="62"/>
        <v>43165</v>
      </c>
      <c r="V89" s="7">
        <f t="shared" si="63"/>
        <v>25739</v>
      </c>
      <c r="W89" s="7">
        <f t="shared" si="64"/>
        <v>5193</v>
      </c>
      <c r="X89" s="7">
        <f t="shared" si="65"/>
        <v>8782</v>
      </c>
      <c r="Y89" s="7">
        <f t="shared" si="66"/>
        <v>145</v>
      </c>
      <c r="Z89" s="7">
        <f t="shared" si="67"/>
        <v>2818</v>
      </c>
      <c r="AA89" s="7">
        <f t="shared" si="68"/>
        <v>222</v>
      </c>
      <c r="AB89" s="7">
        <f t="shared" si="69"/>
        <v>0</v>
      </c>
      <c r="AC89" s="7">
        <f t="shared" si="70"/>
        <v>106</v>
      </c>
      <c r="AD89" s="7">
        <f t="shared" si="71"/>
        <v>9</v>
      </c>
      <c r="AE89" s="7">
        <f t="shared" si="72"/>
        <v>0</v>
      </c>
      <c r="AF89" s="7">
        <f t="shared" si="73"/>
        <v>151</v>
      </c>
    </row>
    <row r="90" spans="1:32" ht="12.75">
      <c r="A90" s="11">
        <f t="shared" si="74"/>
        <v>79</v>
      </c>
      <c r="B90" s="20" t="s">
        <v>163</v>
      </c>
      <c r="C90" s="21" t="s">
        <v>164</v>
      </c>
      <c r="D90" s="157">
        <f t="shared" si="58"/>
        <v>3959.91</v>
      </c>
      <c r="E90" s="15">
        <v>3960.3</v>
      </c>
      <c r="F90" s="15">
        <v>3960.3</v>
      </c>
      <c r="G90" s="15">
        <v>3959.8</v>
      </c>
      <c r="H90" s="15">
        <v>3959.8</v>
      </c>
      <c r="I90" s="15">
        <v>3959.8</v>
      </c>
      <c r="J90" s="15">
        <v>3959.8</v>
      </c>
      <c r="K90" s="15">
        <v>3959.8</v>
      </c>
      <c r="L90" s="15">
        <v>3959.8</v>
      </c>
      <c r="M90" s="15">
        <v>3959.8</v>
      </c>
      <c r="N90" s="7"/>
      <c r="O90" s="7"/>
      <c r="P90" s="15"/>
      <c r="Q90" s="7">
        <f t="shared" si="60"/>
        <v>0.015</v>
      </c>
      <c r="R90" s="7">
        <v>1</v>
      </c>
      <c r="S90" s="7">
        <f t="shared" si="59"/>
        <v>40466</v>
      </c>
      <c r="T90" s="54">
        <f t="shared" si="61"/>
        <v>40466</v>
      </c>
      <c r="U90" s="4">
        <f t="shared" si="62"/>
        <v>40466</v>
      </c>
      <c r="V90" s="7">
        <f t="shared" si="63"/>
        <v>24130</v>
      </c>
      <c r="W90" s="7">
        <f t="shared" si="64"/>
        <v>4869</v>
      </c>
      <c r="X90" s="7">
        <f t="shared" si="65"/>
        <v>8233</v>
      </c>
      <c r="Y90" s="7">
        <f t="shared" si="66"/>
        <v>136</v>
      </c>
      <c r="Z90" s="7">
        <f t="shared" si="67"/>
        <v>2642</v>
      </c>
      <c r="AA90" s="7">
        <f t="shared" si="68"/>
        <v>208</v>
      </c>
      <c r="AB90" s="7">
        <f t="shared" si="69"/>
        <v>0</v>
      </c>
      <c r="AC90" s="7">
        <f t="shared" si="70"/>
        <v>99</v>
      </c>
      <c r="AD90" s="7">
        <f t="shared" si="71"/>
        <v>8</v>
      </c>
      <c r="AE90" s="7">
        <f t="shared" si="72"/>
        <v>0</v>
      </c>
      <c r="AF90" s="7">
        <f t="shared" si="73"/>
        <v>141</v>
      </c>
    </row>
    <row r="91" spans="1:32" ht="17.25" customHeight="1">
      <c r="A91" s="11">
        <f t="shared" si="74"/>
        <v>80</v>
      </c>
      <c r="B91" s="20" t="s">
        <v>165</v>
      </c>
      <c r="C91" s="21" t="s">
        <v>166</v>
      </c>
      <c r="D91" s="157">
        <f t="shared" si="58"/>
        <v>4064.4</v>
      </c>
      <c r="E91" s="15">
        <v>4064.4</v>
      </c>
      <c r="F91" s="15">
        <v>4064.4</v>
      </c>
      <c r="G91" s="15">
        <v>4064.4</v>
      </c>
      <c r="H91" s="15">
        <v>4064.4</v>
      </c>
      <c r="I91" s="15">
        <v>4064.4</v>
      </c>
      <c r="J91" s="15">
        <v>4064.4</v>
      </c>
      <c r="K91" s="15">
        <v>4064.4</v>
      </c>
      <c r="L91" s="15">
        <v>4064.4</v>
      </c>
      <c r="M91" s="15">
        <v>4064.4</v>
      </c>
      <c r="N91" s="7"/>
      <c r="O91" s="7"/>
      <c r="P91" s="15"/>
      <c r="Q91" s="7">
        <f t="shared" si="60"/>
        <v>0.016</v>
      </c>
      <c r="R91" s="7">
        <v>1</v>
      </c>
      <c r="S91" s="7">
        <f t="shared" si="59"/>
        <v>43165</v>
      </c>
      <c r="T91" s="54">
        <f t="shared" si="61"/>
        <v>43164</v>
      </c>
      <c r="U91" s="4">
        <f t="shared" si="62"/>
        <v>43165</v>
      </c>
      <c r="V91" s="7">
        <f t="shared" si="63"/>
        <v>25739</v>
      </c>
      <c r="W91" s="7">
        <f t="shared" si="64"/>
        <v>5193</v>
      </c>
      <c r="X91" s="7">
        <f t="shared" si="65"/>
        <v>8782</v>
      </c>
      <c r="Y91" s="7">
        <f t="shared" si="66"/>
        <v>145</v>
      </c>
      <c r="Z91" s="7">
        <f t="shared" si="67"/>
        <v>2818</v>
      </c>
      <c r="AA91" s="7">
        <f t="shared" si="68"/>
        <v>222</v>
      </c>
      <c r="AB91" s="7">
        <f t="shared" si="69"/>
        <v>0</v>
      </c>
      <c r="AC91" s="7">
        <f t="shared" si="70"/>
        <v>106</v>
      </c>
      <c r="AD91" s="7">
        <f t="shared" si="71"/>
        <v>9</v>
      </c>
      <c r="AE91" s="7">
        <f t="shared" si="72"/>
        <v>0</v>
      </c>
      <c r="AF91" s="7">
        <f t="shared" si="73"/>
        <v>151</v>
      </c>
    </row>
    <row r="92" spans="1:32" ht="12.75">
      <c r="A92" s="11">
        <f t="shared" si="74"/>
        <v>81</v>
      </c>
      <c r="B92" s="20" t="s">
        <v>167</v>
      </c>
      <c r="C92" s="21" t="s">
        <v>168</v>
      </c>
      <c r="D92" s="157">
        <f t="shared" si="58"/>
        <v>7874.89</v>
      </c>
      <c r="E92" s="15">
        <v>7874.89</v>
      </c>
      <c r="F92" s="15">
        <v>7874.89</v>
      </c>
      <c r="G92" s="15">
        <v>7874.89</v>
      </c>
      <c r="H92" s="15">
        <v>7874.89</v>
      </c>
      <c r="I92" s="15">
        <v>7874.89</v>
      </c>
      <c r="J92" s="15">
        <v>7874.89</v>
      </c>
      <c r="K92" s="15">
        <v>7874.89</v>
      </c>
      <c r="L92" s="15">
        <v>7874.89</v>
      </c>
      <c r="M92" s="15">
        <v>7874.89</v>
      </c>
      <c r="N92" s="7"/>
      <c r="O92" s="7"/>
      <c r="P92" s="15"/>
      <c r="Q92" s="7">
        <f t="shared" si="60"/>
        <v>0.03</v>
      </c>
      <c r="R92" s="7">
        <v>4</v>
      </c>
      <c r="S92" s="7">
        <f t="shared" si="59"/>
        <v>20233</v>
      </c>
      <c r="T92" s="54">
        <f t="shared" si="61"/>
        <v>80932</v>
      </c>
      <c r="U92" s="4">
        <f t="shared" si="62"/>
        <v>80931</v>
      </c>
      <c r="V92" s="7">
        <f t="shared" si="63"/>
        <v>48260</v>
      </c>
      <c r="W92" s="7">
        <f t="shared" si="64"/>
        <v>9737</v>
      </c>
      <c r="X92" s="7">
        <f t="shared" si="65"/>
        <v>16465</v>
      </c>
      <c r="Y92" s="7">
        <f t="shared" si="66"/>
        <v>272</v>
      </c>
      <c r="Z92" s="7">
        <f t="shared" si="67"/>
        <v>5284</v>
      </c>
      <c r="AA92" s="7">
        <f t="shared" si="68"/>
        <v>415</v>
      </c>
      <c r="AB92" s="7">
        <f t="shared" si="69"/>
        <v>0</v>
      </c>
      <c r="AC92" s="7">
        <f t="shared" si="70"/>
        <v>199</v>
      </c>
      <c r="AD92" s="7">
        <f t="shared" si="71"/>
        <v>17</v>
      </c>
      <c r="AE92" s="7">
        <f t="shared" si="72"/>
        <v>0</v>
      </c>
      <c r="AF92" s="7">
        <f t="shared" si="73"/>
        <v>282</v>
      </c>
    </row>
    <row r="93" spans="1:32" ht="16.5" customHeight="1">
      <c r="A93" s="11">
        <f t="shared" si="74"/>
        <v>82</v>
      </c>
      <c r="B93" s="20" t="s">
        <v>169</v>
      </c>
      <c r="C93" s="21" t="s">
        <v>170</v>
      </c>
      <c r="D93" s="157">
        <f t="shared" si="58"/>
        <v>14249.7</v>
      </c>
      <c r="E93" s="15">
        <v>14249.7</v>
      </c>
      <c r="F93" s="15">
        <v>14249.7</v>
      </c>
      <c r="G93" s="15">
        <v>14249.7</v>
      </c>
      <c r="H93" s="15">
        <v>14249.7</v>
      </c>
      <c r="I93" s="15">
        <v>14249.7</v>
      </c>
      <c r="J93" s="15">
        <v>14249.7</v>
      </c>
      <c r="K93" s="15">
        <v>14249.7</v>
      </c>
      <c r="L93" s="15">
        <v>14249.7</v>
      </c>
      <c r="M93" s="15">
        <v>14249.7</v>
      </c>
      <c r="N93" s="7"/>
      <c r="O93" s="7"/>
      <c r="P93" s="15"/>
      <c r="Q93" s="7">
        <f t="shared" si="60"/>
        <v>0.055</v>
      </c>
      <c r="R93" s="7">
        <v>7</v>
      </c>
      <c r="S93" s="7">
        <f t="shared" si="59"/>
        <v>21197</v>
      </c>
      <c r="T93" s="54">
        <f t="shared" si="61"/>
        <v>148376</v>
      </c>
      <c r="U93" s="4">
        <f t="shared" si="62"/>
        <v>148376</v>
      </c>
      <c r="V93" s="7">
        <f t="shared" si="63"/>
        <v>88478</v>
      </c>
      <c r="W93" s="7">
        <f t="shared" si="64"/>
        <v>17851</v>
      </c>
      <c r="X93" s="7">
        <f t="shared" si="65"/>
        <v>30187</v>
      </c>
      <c r="Y93" s="7">
        <f t="shared" si="66"/>
        <v>499</v>
      </c>
      <c r="Z93" s="7">
        <f t="shared" si="67"/>
        <v>9687</v>
      </c>
      <c r="AA93" s="7">
        <f t="shared" si="68"/>
        <v>761</v>
      </c>
      <c r="AB93" s="7">
        <f t="shared" si="69"/>
        <v>0</v>
      </c>
      <c r="AC93" s="7">
        <f t="shared" si="70"/>
        <v>364</v>
      </c>
      <c r="AD93" s="7">
        <f t="shared" si="71"/>
        <v>31</v>
      </c>
      <c r="AE93" s="7">
        <f t="shared" si="72"/>
        <v>0</v>
      </c>
      <c r="AF93" s="7">
        <f t="shared" si="73"/>
        <v>518</v>
      </c>
    </row>
    <row r="94" spans="1:32" ht="12.75">
      <c r="A94" s="11">
        <f t="shared" si="74"/>
        <v>83</v>
      </c>
      <c r="B94" s="20" t="s">
        <v>171</v>
      </c>
      <c r="C94" s="21" t="s">
        <v>172</v>
      </c>
      <c r="D94" s="157">
        <f t="shared" si="58"/>
        <v>12884.5</v>
      </c>
      <c r="E94" s="15">
        <v>12884.5</v>
      </c>
      <c r="F94" s="15">
        <v>12884.5</v>
      </c>
      <c r="G94" s="15">
        <v>12884.5</v>
      </c>
      <c r="H94" s="15">
        <v>12884.5</v>
      </c>
      <c r="I94" s="15">
        <v>12884.5</v>
      </c>
      <c r="J94" s="15">
        <v>12884.5</v>
      </c>
      <c r="K94" s="15">
        <v>12884.5</v>
      </c>
      <c r="L94" s="15">
        <v>12884.5</v>
      </c>
      <c r="M94" s="15">
        <v>12884.5</v>
      </c>
      <c r="N94" s="7"/>
      <c r="O94" s="7"/>
      <c r="P94" s="15"/>
      <c r="Q94" s="7">
        <f t="shared" si="60"/>
        <v>0.05</v>
      </c>
      <c r="R94" s="7">
        <v>19</v>
      </c>
      <c r="S94" s="7">
        <f t="shared" si="59"/>
        <v>7099</v>
      </c>
      <c r="T94" s="54">
        <f t="shared" si="61"/>
        <v>134887</v>
      </c>
      <c r="U94" s="4">
        <f t="shared" si="62"/>
        <v>134887</v>
      </c>
      <c r="V94" s="7">
        <f t="shared" si="63"/>
        <v>80434</v>
      </c>
      <c r="W94" s="7">
        <f t="shared" si="64"/>
        <v>16228</v>
      </c>
      <c r="X94" s="7">
        <f t="shared" si="65"/>
        <v>27443</v>
      </c>
      <c r="Y94" s="7">
        <f t="shared" si="66"/>
        <v>454</v>
      </c>
      <c r="Z94" s="7">
        <f t="shared" si="67"/>
        <v>8806</v>
      </c>
      <c r="AA94" s="7">
        <f t="shared" si="68"/>
        <v>692</v>
      </c>
      <c r="AB94" s="7">
        <f t="shared" si="69"/>
        <v>0</v>
      </c>
      <c r="AC94" s="7">
        <f t="shared" si="70"/>
        <v>331</v>
      </c>
      <c r="AD94" s="7">
        <f t="shared" si="71"/>
        <v>28</v>
      </c>
      <c r="AE94" s="7">
        <f t="shared" si="72"/>
        <v>0</v>
      </c>
      <c r="AF94" s="7">
        <f t="shared" si="73"/>
        <v>471</v>
      </c>
    </row>
    <row r="95" spans="1:32" ht="12.75">
      <c r="A95" s="11">
        <f t="shared" si="74"/>
        <v>84</v>
      </c>
      <c r="B95" s="20" t="s">
        <v>173</v>
      </c>
      <c r="C95" s="21" t="s">
        <v>174</v>
      </c>
      <c r="D95" s="157">
        <f t="shared" si="58"/>
        <v>12906.7</v>
      </c>
      <c r="E95" s="15">
        <v>12906.7</v>
      </c>
      <c r="F95" s="15">
        <v>12906.7</v>
      </c>
      <c r="G95" s="15">
        <v>12906.7</v>
      </c>
      <c r="H95" s="15">
        <v>12906.7</v>
      </c>
      <c r="I95" s="15">
        <v>12906.7</v>
      </c>
      <c r="J95" s="15">
        <v>12906.7</v>
      </c>
      <c r="K95" s="15">
        <v>12906.7</v>
      </c>
      <c r="L95" s="15">
        <v>12906.7</v>
      </c>
      <c r="M95" s="15">
        <v>12906.7</v>
      </c>
      <c r="N95" s="7"/>
      <c r="O95" s="7"/>
      <c r="P95" s="15"/>
      <c r="Q95" s="7">
        <f t="shared" si="60"/>
        <v>0.05</v>
      </c>
      <c r="R95" s="7">
        <v>19</v>
      </c>
      <c r="S95" s="7">
        <f t="shared" si="59"/>
        <v>7099</v>
      </c>
      <c r="T95" s="54">
        <f t="shared" si="61"/>
        <v>134887</v>
      </c>
      <c r="U95" s="4">
        <f t="shared" si="62"/>
        <v>134887</v>
      </c>
      <c r="V95" s="7">
        <f t="shared" si="63"/>
        <v>80434</v>
      </c>
      <c r="W95" s="7">
        <f t="shared" si="64"/>
        <v>16228</v>
      </c>
      <c r="X95" s="7">
        <f t="shared" si="65"/>
        <v>27443</v>
      </c>
      <c r="Y95" s="7">
        <f t="shared" si="66"/>
        <v>454</v>
      </c>
      <c r="Z95" s="7">
        <f t="shared" si="67"/>
        <v>8806</v>
      </c>
      <c r="AA95" s="7">
        <f t="shared" si="68"/>
        <v>692</v>
      </c>
      <c r="AB95" s="7">
        <f t="shared" si="69"/>
        <v>0</v>
      </c>
      <c r="AC95" s="7">
        <f t="shared" si="70"/>
        <v>331</v>
      </c>
      <c r="AD95" s="7">
        <f t="shared" si="71"/>
        <v>28</v>
      </c>
      <c r="AE95" s="7">
        <f t="shared" si="72"/>
        <v>0</v>
      </c>
      <c r="AF95" s="7">
        <f t="shared" si="73"/>
        <v>471</v>
      </c>
    </row>
    <row r="96" spans="1:32" ht="12.75">
      <c r="A96" s="11">
        <f t="shared" si="74"/>
        <v>85</v>
      </c>
      <c r="B96" s="20" t="s">
        <v>175</v>
      </c>
      <c r="C96" s="21" t="s">
        <v>176</v>
      </c>
      <c r="D96" s="157">
        <f t="shared" si="58"/>
        <v>24531.75</v>
      </c>
      <c r="E96" s="15">
        <v>24531.75</v>
      </c>
      <c r="F96" s="15">
        <v>24531.75</v>
      </c>
      <c r="G96" s="15">
        <v>24531.75</v>
      </c>
      <c r="H96" s="15">
        <v>24531.75</v>
      </c>
      <c r="I96" s="15">
        <v>24531.75</v>
      </c>
      <c r="J96" s="15">
        <v>24531.75</v>
      </c>
      <c r="K96" s="15">
        <v>24531.75</v>
      </c>
      <c r="L96" s="15">
        <v>24531.75</v>
      </c>
      <c r="M96" s="15">
        <v>24531.75</v>
      </c>
      <c r="N96" s="7"/>
      <c r="O96" s="7"/>
      <c r="P96" s="15"/>
      <c r="Q96" s="7">
        <f t="shared" si="60"/>
        <v>0.094</v>
      </c>
      <c r="R96" s="7">
        <v>12</v>
      </c>
      <c r="S96" s="7">
        <f t="shared" si="59"/>
        <v>21132</v>
      </c>
      <c r="T96" s="54">
        <f t="shared" si="61"/>
        <v>253588</v>
      </c>
      <c r="U96" s="4">
        <f t="shared" si="62"/>
        <v>253588</v>
      </c>
      <c r="V96" s="63">
        <f>ROUND(($V$77/$U$77*T96),0)+1</f>
        <v>151217</v>
      </c>
      <c r="W96" s="7">
        <f t="shared" si="64"/>
        <v>30509</v>
      </c>
      <c r="X96" s="7">
        <f t="shared" si="65"/>
        <v>51592</v>
      </c>
      <c r="Y96" s="7">
        <f t="shared" si="66"/>
        <v>853</v>
      </c>
      <c r="Z96" s="7">
        <f t="shared" si="67"/>
        <v>16555</v>
      </c>
      <c r="AA96" s="7">
        <f t="shared" si="68"/>
        <v>1301</v>
      </c>
      <c r="AB96" s="7">
        <f t="shared" si="69"/>
        <v>0</v>
      </c>
      <c r="AC96" s="7">
        <f t="shared" si="70"/>
        <v>623</v>
      </c>
      <c r="AD96" s="7">
        <f t="shared" si="71"/>
        <v>53</v>
      </c>
      <c r="AE96" s="7">
        <f t="shared" si="72"/>
        <v>0</v>
      </c>
      <c r="AF96" s="7">
        <f t="shared" si="73"/>
        <v>885</v>
      </c>
    </row>
    <row r="97" spans="1:32" ht="12.75">
      <c r="A97" s="11">
        <f t="shared" si="74"/>
        <v>86</v>
      </c>
      <c r="B97" s="20" t="s">
        <v>177</v>
      </c>
      <c r="C97" s="21" t="s">
        <v>178</v>
      </c>
      <c r="D97" s="157">
        <f t="shared" si="58"/>
        <v>13438.91</v>
      </c>
      <c r="E97" s="15">
        <v>13426.4</v>
      </c>
      <c r="F97" s="15">
        <v>13426.4</v>
      </c>
      <c r="G97" s="15">
        <v>13426.4</v>
      </c>
      <c r="H97" s="15">
        <v>13430</v>
      </c>
      <c r="I97" s="15">
        <v>13448.2</v>
      </c>
      <c r="J97" s="15">
        <v>13448.2</v>
      </c>
      <c r="K97" s="15">
        <v>13448.2</v>
      </c>
      <c r="L97" s="15">
        <v>13448.2</v>
      </c>
      <c r="M97" s="15">
        <v>13448.2</v>
      </c>
      <c r="N97" s="7"/>
      <c r="O97" s="7"/>
      <c r="P97" s="15"/>
      <c r="Q97" s="7">
        <f t="shared" si="60"/>
        <v>0.052</v>
      </c>
      <c r="R97" s="7">
        <v>20</v>
      </c>
      <c r="S97" s="7">
        <f t="shared" si="59"/>
        <v>7014</v>
      </c>
      <c r="T97" s="54">
        <f t="shared" si="61"/>
        <v>140283</v>
      </c>
      <c r="U97" s="4">
        <f t="shared" si="62"/>
        <v>140283</v>
      </c>
      <c r="V97" s="7">
        <f t="shared" si="63"/>
        <v>83652</v>
      </c>
      <c r="W97" s="7">
        <f t="shared" si="64"/>
        <v>16878</v>
      </c>
      <c r="X97" s="7">
        <f t="shared" si="65"/>
        <v>28540</v>
      </c>
      <c r="Y97" s="7">
        <f t="shared" si="66"/>
        <v>472</v>
      </c>
      <c r="Z97" s="7">
        <f t="shared" si="67"/>
        <v>9158</v>
      </c>
      <c r="AA97" s="7">
        <f t="shared" si="68"/>
        <v>720</v>
      </c>
      <c r="AB97" s="7">
        <f t="shared" si="69"/>
        <v>0</v>
      </c>
      <c r="AC97" s="7">
        <f t="shared" si="70"/>
        <v>344</v>
      </c>
      <c r="AD97" s="7">
        <f t="shared" si="71"/>
        <v>29</v>
      </c>
      <c r="AE97" s="7">
        <f t="shared" si="72"/>
        <v>0</v>
      </c>
      <c r="AF97" s="7">
        <f t="shared" si="73"/>
        <v>490</v>
      </c>
    </row>
    <row r="98" spans="1:32" ht="12.75">
      <c r="A98" s="11">
        <f t="shared" si="74"/>
        <v>87</v>
      </c>
      <c r="B98" s="20" t="s">
        <v>179</v>
      </c>
      <c r="C98" s="21" t="s">
        <v>180</v>
      </c>
      <c r="D98" s="157">
        <f t="shared" si="58"/>
        <v>9356.32</v>
      </c>
      <c r="E98" s="15">
        <v>9356.32</v>
      </c>
      <c r="F98" s="15">
        <v>9356.32</v>
      </c>
      <c r="G98" s="15">
        <v>9356.32</v>
      </c>
      <c r="H98" s="15">
        <v>9356.32</v>
      </c>
      <c r="I98" s="15">
        <v>9356.32</v>
      </c>
      <c r="J98" s="15">
        <v>9356.32</v>
      </c>
      <c r="K98" s="15">
        <v>9356.32</v>
      </c>
      <c r="L98" s="15">
        <v>9356.32</v>
      </c>
      <c r="M98" s="15">
        <v>9356.32</v>
      </c>
      <c r="N98" s="7"/>
      <c r="O98" s="7"/>
      <c r="P98" s="15"/>
      <c r="Q98" s="7">
        <f t="shared" si="60"/>
        <v>0.036</v>
      </c>
      <c r="R98" s="7">
        <v>14</v>
      </c>
      <c r="S98" s="7">
        <f t="shared" si="59"/>
        <v>6937</v>
      </c>
      <c r="T98" s="54">
        <f t="shared" si="61"/>
        <v>97119</v>
      </c>
      <c r="U98" s="4">
        <f t="shared" si="62"/>
        <v>97118</v>
      </c>
      <c r="V98" s="7">
        <f t="shared" si="63"/>
        <v>57913</v>
      </c>
      <c r="W98" s="7">
        <f t="shared" si="64"/>
        <v>11684</v>
      </c>
      <c r="X98" s="7">
        <f t="shared" si="65"/>
        <v>19759</v>
      </c>
      <c r="Y98" s="7">
        <f t="shared" si="66"/>
        <v>327</v>
      </c>
      <c r="Z98" s="7">
        <f t="shared" si="67"/>
        <v>6340</v>
      </c>
      <c r="AA98" s="7">
        <f t="shared" si="68"/>
        <v>498</v>
      </c>
      <c r="AB98" s="7">
        <f t="shared" si="69"/>
        <v>0</v>
      </c>
      <c r="AC98" s="7">
        <f t="shared" si="70"/>
        <v>238</v>
      </c>
      <c r="AD98" s="7">
        <f t="shared" si="71"/>
        <v>20</v>
      </c>
      <c r="AE98" s="7">
        <f t="shared" si="72"/>
        <v>0</v>
      </c>
      <c r="AF98" s="7">
        <f t="shared" si="73"/>
        <v>339</v>
      </c>
    </row>
    <row r="99" spans="1:32" ht="12.75">
      <c r="A99" s="11">
        <f t="shared" si="74"/>
        <v>88</v>
      </c>
      <c r="B99" s="20" t="s">
        <v>181</v>
      </c>
      <c r="C99" s="21" t="s">
        <v>182</v>
      </c>
      <c r="D99" s="157">
        <f t="shared" si="58"/>
        <v>24542.27</v>
      </c>
      <c r="E99" s="15">
        <v>24542.83</v>
      </c>
      <c r="F99" s="15">
        <v>24542.83</v>
      </c>
      <c r="G99" s="15">
        <v>24542.03</v>
      </c>
      <c r="H99" s="15">
        <v>24542.13</v>
      </c>
      <c r="I99" s="15">
        <v>24542.13</v>
      </c>
      <c r="J99" s="15">
        <v>24542.13</v>
      </c>
      <c r="K99" s="15">
        <v>24542.13</v>
      </c>
      <c r="L99" s="15">
        <v>24542.13</v>
      </c>
      <c r="M99" s="15">
        <v>24542.13</v>
      </c>
      <c r="N99" s="7"/>
      <c r="O99" s="7"/>
      <c r="P99" s="15"/>
      <c r="Q99" s="7">
        <f t="shared" si="60"/>
        <v>0.094</v>
      </c>
      <c r="R99" s="7">
        <v>12</v>
      </c>
      <c r="S99" s="7">
        <f t="shared" si="59"/>
        <v>21132</v>
      </c>
      <c r="T99" s="54">
        <f t="shared" si="61"/>
        <v>253588</v>
      </c>
      <c r="U99" s="4">
        <f t="shared" si="62"/>
        <v>253587</v>
      </c>
      <c r="V99" s="7">
        <f t="shared" si="63"/>
        <v>151216</v>
      </c>
      <c r="W99" s="7">
        <f t="shared" si="64"/>
        <v>30509</v>
      </c>
      <c r="X99" s="7">
        <f t="shared" si="65"/>
        <v>51592</v>
      </c>
      <c r="Y99" s="7">
        <f t="shared" si="66"/>
        <v>853</v>
      </c>
      <c r="Z99" s="7">
        <f t="shared" si="67"/>
        <v>16555</v>
      </c>
      <c r="AA99" s="7">
        <f t="shared" si="68"/>
        <v>1301</v>
      </c>
      <c r="AB99" s="7">
        <f t="shared" si="69"/>
        <v>0</v>
      </c>
      <c r="AC99" s="7">
        <f t="shared" si="70"/>
        <v>623</v>
      </c>
      <c r="AD99" s="7">
        <f t="shared" si="71"/>
        <v>53</v>
      </c>
      <c r="AE99" s="7">
        <f t="shared" si="72"/>
        <v>0</v>
      </c>
      <c r="AF99" s="7">
        <f t="shared" si="73"/>
        <v>885</v>
      </c>
    </row>
    <row r="100" spans="1:32" ht="12.75">
      <c r="A100" s="11">
        <f t="shared" si="74"/>
        <v>89</v>
      </c>
      <c r="B100" s="20" t="s">
        <v>183</v>
      </c>
      <c r="C100" s="21" t="s">
        <v>184</v>
      </c>
      <c r="D100" s="157">
        <f t="shared" si="58"/>
        <v>12747.03</v>
      </c>
      <c r="E100" s="15">
        <v>12749.18</v>
      </c>
      <c r="F100" s="15">
        <v>12746.52</v>
      </c>
      <c r="G100" s="15">
        <v>12746.52</v>
      </c>
      <c r="H100" s="15">
        <v>12746.42</v>
      </c>
      <c r="I100" s="15">
        <v>12746.92</v>
      </c>
      <c r="J100" s="15">
        <v>12746.92</v>
      </c>
      <c r="K100" s="15">
        <v>12746.92</v>
      </c>
      <c r="L100" s="15">
        <v>12746.92</v>
      </c>
      <c r="M100" s="15">
        <v>12746.92</v>
      </c>
      <c r="N100" s="7"/>
      <c r="O100" s="7"/>
      <c r="P100" s="15"/>
      <c r="Q100" s="7">
        <f t="shared" si="60"/>
        <v>0.049</v>
      </c>
      <c r="R100" s="7">
        <v>19</v>
      </c>
      <c r="S100" s="7">
        <f t="shared" si="59"/>
        <v>6957</v>
      </c>
      <c r="T100" s="54">
        <f t="shared" si="61"/>
        <v>132190</v>
      </c>
      <c r="U100" s="4">
        <f t="shared" si="62"/>
        <v>132190</v>
      </c>
      <c r="V100" s="7">
        <f t="shared" si="63"/>
        <v>78826</v>
      </c>
      <c r="W100" s="7">
        <f t="shared" si="64"/>
        <v>15904</v>
      </c>
      <c r="X100" s="7">
        <f t="shared" si="65"/>
        <v>26894</v>
      </c>
      <c r="Y100" s="7">
        <f t="shared" si="66"/>
        <v>445</v>
      </c>
      <c r="Z100" s="7">
        <f t="shared" si="67"/>
        <v>8630</v>
      </c>
      <c r="AA100" s="7">
        <f t="shared" si="68"/>
        <v>678</v>
      </c>
      <c r="AB100" s="7">
        <f t="shared" si="69"/>
        <v>0</v>
      </c>
      <c r="AC100" s="7">
        <f t="shared" si="70"/>
        <v>325</v>
      </c>
      <c r="AD100" s="7">
        <f t="shared" si="71"/>
        <v>27</v>
      </c>
      <c r="AE100" s="7">
        <f t="shared" si="72"/>
        <v>0</v>
      </c>
      <c r="AF100" s="7">
        <f t="shared" si="73"/>
        <v>461</v>
      </c>
    </row>
    <row r="101" spans="1:32" s="31" customFormat="1" ht="24.75" customHeight="1">
      <c r="A101" s="211" t="s">
        <v>339</v>
      </c>
      <c r="B101" s="211"/>
      <c r="C101" s="211"/>
      <c r="D101" s="30">
        <f>SUM(D78:D100)</f>
        <v>260184.20000000004</v>
      </c>
      <c r="E101" s="30">
        <f aca="true" t="shared" si="75" ref="E101:R101">SUM(E78:E100)</f>
        <v>260172.88</v>
      </c>
      <c r="F101" s="30">
        <f t="shared" si="75"/>
        <v>260171.72</v>
      </c>
      <c r="G101" s="30">
        <f t="shared" si="75"/>
        <v>260170.72</v>
      </c>
      <c r="H101" s="30">
        <f t="shared" si="75"/>
        <v>260174.32000000004</v>
      </c>
      <c r="I101" s="30">
        <f t="shared" si="75"/>
        <v>260193.52000000005</v>
      </c>
      <c r="J101" s="30">
        <f t="shared" si="75"/>
        <v>260193.62000000005</v>
      </c>
      <c r="K101" s="30">
        <f t="shared" si="75"/>
        <v>260193.72000000006</v>
      </c>
      <c r="L101" s="30">
        <f t="shared" si="75"/>
        <v>260193.72000000006</v>
      </c>
      <c r="M101" s="30">
        <f t="shared" si="75"/>
        <v>260193.72000000006</v>
      </c>
      <c r="N101" s="30">
        <f t="shared" si="75"/>
        <v>0</v>
      </c>
      <c r="O101" s="30">
        <f t="shared" si="75"/>
        <v>0</v>
      </c>
      <c r="P101" s="30">
        <f t="shared" si="75"/>
        <v>0</v>
      </c>
      <c r="Q101" s="30">
        <f t="shared" si="75"/>
        <v>1.0000000000000002</v>
      </c>
      <c r="R101" s="60">
        <f t="shared" si="75"/>
        <v>240</v>
      </c>
      <c r="S101" s="70">
        <f t="shared" si="59"/>
        <v>11241</v>
      </c>
      <c r="T101" s="161">
        <v>2697749</v>
      </c>
      <c r="U101" s="60">
        <f aca="true" t="shared" si="76" ref="U101:AF101">SUM(U78:U100)</f>
        <v>2697749</v>
      </c>
      <c r="V101" s="60">
        <f t="shared" si="76"/>
        <v>1608687</v>
      </c>
      <c r="W101" s="60">
        <f t="shared" si="76"/>
        <v>324567</v>
      </c>
      <c r="X101" s="60">
        <f t="shared" si="76"/>
        <v>548856</v>
      </c>
      <c r="Y101" s="60">
        <f t="shared" si="76"/>
        <v>9076</v>
      </c>
      <c r="Z101" s="60">
        <f t="shared" si="76"/>
        <v>176119</v>
      </c>
      <c r="AA101" s="60">
        <f t="shared" si="76"/>
        <v>13846</v>
      </c>
      <c r="AB101" s="60">
        <f t="shared" si="76"/>
        <v>0</v>
      </c>
      <c r="AC101" s="60">
        <f t="shared" si="76"/>
        <v>6624</v>
      </c>
      <c r="AD101" s="60">
        <f t="shared" si="76"/>
        <v>559</v>
      </c>
      <c r="AE101" s="60">
        <f t="shared" si="76"/>
        <v>0</v>
      </c>
      <c r="AF101" s="68">
        <f t="shared" si="76"/>
        <v>9415</v>
      </c>
    </row>
    <row r="102" spans="1:32" s="33" customFormat="1" ht="26.25" customHeight="1">
      <c r="A102" s="203" t="s">
        <v>185</v>
      </c>
      <c r="B102" s="204"/>
      <c r="C102" s="205"/>
      <c r="D102" s="32">
        <f aca="true" t="shared" si="77" ref="D102:P102">D101+D76+D59+D28</f>
        <v>1031775.5800000001</v>
      </c>
      <c r="E102" s="32">
        <f t="shared" si="77"/>
        <v>1031760.02</v>
      </c>
      <c r="F102" s="32">
        <f t="shared" si="77"/>
        <v>1031664.56</v>
      </c>
      <c r="G102" s="32">
        <f t="shared" si="77"/>
        <v>1031764.21</v>
      </c>
      <c r="H102" s="32">
        <f t="shared" si="77"/>
        <v>1031768.1100000001</v>
      </c>
      <c r="I102" s="32">
        <f t="shared" si="77"/>
        <v>1031793.3500000001</v>
      </c>
      <c r="J102" s="32">
        <f t="shared" si="77"/>
        <v>1031797.5</v>
      </c>
      <c r="K102" s="32">
        <f t="shared" si="77"/>
        <v>1031798</v>
      </c>
      <c r="L102" s="32">
        <f t="shared" si="77"/>
        <v>1031806.04</v>
      </c>
      <c r="M102" s="32">
        <f t="shared" si="77"/>
        <v>1031828.6000000002</v>
      </c>
      <c r="N102" s="32">
        <f t="shared" si="77"/>
        <v>0</v>
      </c>
      <c r="O102" s="32">
        <f t="shared" si="77"/>
        <v>0</v>
      </c>
      <c r="P102" s="32">
        <f t="shared" si="77"/>
        <v>0</v>
      </c>
      <c r="Q102" s="55"/>
      <c r="R102" s="61">
        <f>R101+R76+R59+R28</f>
        <v>639</v>
      </c>
      <c r="S102" s="71">
        <f t="shared" si="59"/>
        <v>15643</v>
      </c>
      <c r="T102" s="64">
        <f aca="true" t="shared" si="78" ref="T102:AF102">T101+T76+T59+T28</f>
        <v>9995782</v>
      </c>
      <c r="U102" s="61">
        <f t="shared" si="78"/>
        <v>9995782</v>
      </c>
      <c r="V102" s="61">
        <f t="shared" si="78"/>
        <v>6205441</v>
      </c>
      <c r="W102" s="61">
        <f t="shared" si="78"/>
        <v>1250518</v>
      </c>
      <c r="X102" s="61">
        <f t="shared" si="78"/>
        <v>2079023</v>
      </c>
      <c r="Y102" s="61">
        <f t="shared" si="78"/>
        <v>20374</v>
      </c>
      <c r="Z102" s="61">
        <f t="shared" si="78"/>
        <v>352414</v>
      </c>
      <c r="AA102" s="61">
        <f t="shared" si="78"/>
        <v>27047</v>
      </c>
      <c r="AB102" s="61">
        <f t="shared" si="78"/>
        <v>0</v>
      </c>
      <c r="AC102" s="61">
        <f t="shared" si="78"/>
        <v>45462</v>
      </c>
      <c r="AD102" s="61">
        <f t="shared" si="78"/>
        <v>3683</v>
      </c>
      <c r="AE102" s="61">
        <f t="shared" si="78"/>
        <v>0</v>
      </c>
      <c r="AF102" s="64">
        <f t="shared" si="78"/>
        <v>11820</v>
      </c>
    </row>
    <row r="103" spans="1:4" ht="12" hidden="1">
      <c r="A103" s="34" t="s">
        <v>186</v>
      </c>
      <c r="B103" s="35"/>
      <c r="C103" s="34"/>
      <c r="D103" s="40"/>
    </row>
    <row r="104" spans="1:4" s="36" customFormat="1" ht="12" hidden="1">
      <c r="A104" s="206" t="s">
        <v>187</v>
      </c>
      <c r="B104" s="207"/>
      <c r="C104" s="208"/>
      <c r="D104" s="41"/>
    </row>
    <row r="105" spans="1:21" ht="12">
      <c r="A105" s="37"/>
      <c r="B105" s="38"/>
      <c r="C105" s="37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T105" s="39"/>
      <c r="U105" s="65"/>
    </row>
    <row r="106" spans="1:26" ht="12">
      <c r="A106" s="37"/>
      <c r="B106" s="147" t="s">
        <v>319</v>
      </c>
      <c r="C106" s="38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R106" s="147"/>
      <c r="S106" s="147"/>
      <c r="T106" s="148"/>
      <c r="U106" s="147">
        <f>U6+U11+U17+U43+U44+U45+U69+U85+U86+U88</f>
        <v>1363173</v>
      </c>
      <c r="W106" s="185" t="s">
        <v>321</v>
      </c>
      <c r="X106" s="186">
        <f>U106+территория!U106+'лест клетки'!U106</f>
        <v>5262785</v>
      </c>
      <c r="Y106" s="187"/>
      <c r="Z106" s="187"/>
    </row>
    <row r="107" spans="1:26" ht="12">
      <c r="A107" s="37"/>
      <c r="B107" s="147" t="s">
        <v>320</v>
      </c>
      <c r="C107" s="38"/>
      <c r="D107" s="37"/>
      <c r="H107" s="39"/>
      <c r="R107" s="147" t="s">
        <v>320</v>
      </c>
      <c r="S107" s="147"/>
      <c r="T107" s="148"/>
      <c r="U107" s="148">
        <f>U102-U106</f>
        <v>8632609</v>
      </c>
      <c r="W107" s="185"/>
      <c r="X107" s="186">
        <f>U107+территория!U107+'лест клетки'!U107</f>
        <v>32889772</v>
      </c>
      <c r="Y107" s="187" t="s">
        <v>331</v>
      </c>
      <c r="Z107" s="187"/>
    </row>
    <row r="108" spans="1:26" ht="12">
      <c r="A108" s="37"/>
      <c r="B108" s="38"/>
      <c r="C108" s="37"/>
      <c r="D108" s="37"/>
      <c r="H108" s="39"/>
      <c r="R108" s="147"/>
      <c r="S108" s="147"/>
      <c r="T108" s="148"/>
      <c r="W108" s="185"/>
      <c r="X108" s="186">
        <f>X107+X106</f>
        <v>38152557</v>
      </c>
      <c r="Y108" s="187"/>
      <c r="Z108" s="187"/>
    </row>
    <row r="109" spans="1:24" ht="12">
      <c r="A109" s="37"/>
      <c r="B109" s="38"/>
      <c r="C109" s="37"/>
      <c r="D109" s="37"/>
      <c r="H109" s="39"/>
      <c r="R109" s="147"/>
      <c r="S109" s="147"/>
      <c r="T109" s="148"/>
      <c r="X109" s="65"/>
    </row>
    <row r="110" spans="1:20" ht="12">
      <c r="A110" s="37"/>
      <c r="B110" s="38"/>
      <c r="C110" s="37"/>
      <c r="D110" s="37"/>
      <c r="H110" s="39"/>
      <c r="R110" s="147"/>
      <c r="S110" s="147"/>
      <c r="T110" s="148"/>
    </row>
    <row r="111" spans="1:20" ht="12">
      <c r="A111" s="37"/>
      <c r="B111" s="72" t="s">
        <v>206</v>
      </c>
      <c r="C111" s="37"/>
      <c r="D111" s="37"/>
      <c r="R111" s="147"/>
      <c r="S111" s="147"/>
      <c r="T111" s="148"/>
    </row>
    <row r="112" spans="1:4" ht="12">
      <c r="A112" s="37"/>
      <c r="B112" s="38" t="s">
        <v>207</v>
      </c>
      <c r="C112" s="37"/>
      <c r="D112" s="37"/>
    </row>
    <row r="113" spans="1:4" ht="12">
      <c r="A113" s="37"/>
      <c r="B113" s="38"/>
      <c r="C113" s="37"/>
      <c r="D113" s="37"/>
    </row>
  </sheetData>
  <sheetProtection/>
  <mergeCells count="10">
    <mergeCell ref="B5:C5"/>
    <mergeCell ref="A28:C28"/>
    <mergeCell ref="B29:C29"/>
    <mergeCell ref="B59:C59"/>
    <mergeCell ref="A102:C102"/>
    <mergeCell ref="A104:C104"/>
    <mergeCell ref="B60:C60"/>
    <mergeCell ref="A76:C76"/>
    <mergeCell ref="B77:C77"/>
    <mergeCell ref="A101:C101"/>
  </mergeCells>
  <printOptions/>
  <pageMargins left="0.7" right="0.16" top="0.25" bottom="0.28" header="0.5" footer="0.5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5.00390625" style="0" customWidth="1"/>
    <col min="2" max="2" width="6.125" style="0" customWidth="1"/>
    <col min="3" max="3" width="21.25390625" style="0" customWidth="1"/>
    <col min="4" max="4" width="12.875" style="0" customWidth="1"/>
    <col min="5" max="5" width="12.75390625" style="0" customWidth="1"/>
    <col min="6" max="7" width="10.25390625" style="0" customWidth="1"/>
    <col min="8" max="9" width="10.125" style="0" customWidth="1"/>
    <col min="10" max="10" width="11.00390625" style="0" customWidth="1"/>
    <col min="11" max="11" width="8.375" style="0" customWidth="1"/>
  </cols>
  <sheetData>
    <row r="1" spans="1:11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2" t="s">
        <v>211</v>
      </c>
    </row>
    <row r="2" spans="1:1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3" t="s">
        <v>212</v>
      </c>
    </row>
    <row r="3" spans="1:11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2" t="s">
        <v>213</v>
      </c>
    </row>
    <row r="4" spans="1:11" ht="12.75">
      <c r="A4" s="81"/>
      <c r="B4" s="81"/>
      <c r="C4" s="81"/>
      <c r="D4" s="81"/>
      <c r="E4" s="81"/>
      <c r="F4" s="81"/>
      <c r="G4" s="81"/>
      <c r="H4" s="81"/>
      <c r="I4" s="81"/>
      <c r="J4" s="103"/>
      <c r="K4" s="82" t="s">
        <v>214</v>
      </c>
    </row>
    <row r="5" spans="1:11" ht="12.75">
      <c r="A5" s="81"/>
      <c r="B5" s="81"/>
      <c r="C5" s="81"/>
      <c r="D5" s="81"/>
      <c r="E5" s="81"/>
      <c r="F5" s="81"/>
      <c r="G5" s="81"/>
      <c r="H5" s="81"/>
      <c r="I5" s="81"/>
      <c r="J5" s="103"/>
      <c r="K5" s="82" t="s">
        <v>215</v>
      </c>
    </row>
    <row r="6" spans="1:11" ht="12.75">
      <c r="A6" s="81"/>
      <c r="B6" s="81"/>
      <c r="C6" s="81"/>
      <c r="D6" s="81"/>
      <c r="E6" s="81"/>
      <c r="F6" s="81"/>
      <c r="G6" s="81"/>
      <c r="H6" s="81"/>
      <c r="I6" s="81"/>
      <c r="J6" s="103"/>
      <c r="K6" s="82"/>
    </row>
    <row r="7" spans="3:11" ht="15">
      <c r="C7" s="104" t="s">
        <v>216</v>
      </c>
      <c r="D7" s="214" t="s">
        <v>313</v>
      </c>
      <c r="E7" s="214"/>
      <c r="F7" s="214"/>
      <c r="G7" s="105"/>
      <c r="J7" s="1"/>
      <c r="K7" s="106"/>
    </row>
    <row r="8" spans="3:11" ht="12.75">
      <c r="C8" s="106"/>
      <c r="D8" s="107"/>
      <c r="E8" s="107"/>
      <c r="F8" s="107"/>
      <c r="G8" s="107"/>
      <c r="J8" s="1"/>
      <c r="K8" s="106"/>
    </row>
    <row r="9" spans="1:11" ht="36" customHeight="1">
      <c r="A9" s="215" t="s">
        <v>232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5" customHeight="1">
      <c r="A10" s="108"/>
      <c r="B10" s="108"/>
      <c r="C10" s="109" t="s">
        <v>233</v>
      </c>
      <c r="D10" s="214" t="s">
        <v>311</v>
      </c>
      <c r="E10" s="214"/>
      <c r="F10" s="110" t="s">
        <v>312</v>
      </c>
      <c r="G10" s="108"/>
      <c r="H10" s="108"/>
      <c r="I10" s="108"/>
      <c r="J10" s="108"/>
      <c r="K10" s="108"/>
    </row>
    <row r="11" spans="1:11" ht="15" customHeight="1">
      <c r="A11" s="108"/>
      <c r="B11" s="108"/>
      <c r="C11" s="111"/>
      <c r="D11" s="216" t="s">
        <v>234</v>
      </c>
      <c r="E11" s="216"/>
      <c r="F11" s="108"/>
      <c r="G11" s="108"/>
      <c r="H11" s="108"/>
      <c r="I11" s="108"/>
      <c r="J11" s="108"/>
      <c r="K11" s="108"/>
    </row>
    <row r="13" spans="1:11" ht="38.25" customHeight="1">
      <c r="A13" s="227" t="s">
        <v>235</v>
      </c>
      <c r="B13" s="229" t="s">
        <v>236</v>
      </c>
      <c r="C13" s="230"/>
      <c r="D13" s="227" t="s">
        <v>220</v>
      </c>
      <c r="E13" s="227" t="s">
        <v>221</v>
      </c>
      <c r="F13" s="217" t="s">
        <v>237</v>
      </c>
      <c r="G13" s="218"/>
      <c r="H13" s="218"/>
      <c r="I13" s="218"/>
      <c r="J13" s="218"/>
      <c r="K13" s="219"/>
    </row>
    <row r="14" spans="1:11" ht="63.75">
      <c r="A14" s="228"/>
      <c r="B14" s="231"/>
      <c r="C14" s="232"/>
      <c r="D14" s="228"/>
      <c r="E14" s="228"/>
      <c r="F14" s="112" t="s">
        <v>238</v>
      </c>
      <c r="G14" s="112" t="s">
        <v>239</v>
      </c>
      <c r="H14" s="112" t="s">
        <v>240</v>
      </c>
      <c r="I14" s="112" t="s">
        <v>241</v>
      </c>
      <c r="J14" s="112" t="s">
        <v>242</v>
      </c>
      <c r="K14" s="112" t="s">
        <v>243</v>
      </c>
    </row>
    <row r="15" spans="1:11" ht="12.75">
      <c r="A15" s="113">
        <v>1</v>
      </c>
      <c r="B15" s="114">
        <v>2</v>
      </c>
      <c r="C15" s="115">
        <v>3</v>
      </c>
      <c r="D15" s="116">
        <v>4</v>
      </c>
      <c r="E15" s="116">
        <v>5</v>
      </c>
      <c r="F15" s="117">
        <v>6</v>
      </c>
      <c r="G15" s="117">
        <v>7</v>
      </c>
      <c r="H15" s="117">
        <v>8</v>
      </c>
      <c r="I15" s="117">
        <v>9</v>
      </c>
      <c r="J15" s="117">
        <v>10</v>
      </c>
      <c r="K15" s="117">
        <v>11</v>
      </c>
    </row>
    <row r="16" spans="1:11" ht="15.75">
      <c r="A16" s="220" t="s">
        <v>244</v>
      </c>
      <c r="B16" s="221"/>
      <c r="C16" s="222"/>
      <c r="D16" s="118"/>
      <c r="E16" s="118"/>
      <c r="F16" s="118"/>
      <c r="G16" s="118"/>
      <c r="H16" s="118"/>
      <c r="I16" s="118"/>
      <c r="J16" s="118"/>
      <c r="K16" s="118"/>
    </row>
    <row r="17" spans="1:11" ht="12.75">
      <c r="A17" s="119">
        <v>1</v>
      </c>
      <c r="B17" s="20" t="s">
        <v>6</v>
      </c>
      <c r="C17" s="120" t="s">
        <v>7</v>
      </c>
      <c r="D17" s="121"/>
      <c r="E17" s="121">
        <f>'лест клетки'!U6+территория!U6+мусоропровод!U6</f>
        <v>2119098</v>
      </c>
      <c r="F17" s="121"/>
      <c r="G17" s="121"/>
      <c r="H17" s="121"/>
      <c r="I17" s="121"/>
      <c r="J17" s="121"/>
      <c r="K17" s="121"/>
    </row>
    <row r="18" spans="1:11" ht="12.75">
      <c r="A18" s="119">
        <f aca="true" t="shared" si="0" ref="A18:A38">A17+1</f>
        <v>2</v>
      </c>
      <c r="B18" s="20" t="s">
        <v>8</v>
      </c>
      <c r="C18" s="120" t="s">
        <v>9</v>
      </c>
      <c r="D18" s="121"/>
      <c r="E18" s="121">
        <f>'лест клетки'!U7+территория!U7+мусоропровод!U7</f>
        <v>804853</v>
      </c>
      <c r="F18" s="121"/>
      <c r="G18" s="121"/>
      <c r="H18" s="121"/>
      <c r="I18" s="121"/>
      <c r="J18" s="121"/>
      <c r="K18" s="121"/>
    </row>
    <row r="19" spans="1:11" ht="12.75">
      <c r="A19" s="119">
        <f t="shared" si="0"/>
        <v>3</v>
      </c>
      <c r="B19" s="20" t="s">
        <v>10</v>
      </c>
      <c r="C19" s="120" t="s">
        <v>11</v>
      </c>
      <c r="D19" s="121"/>
      <c r="E19" s="121">
        <f>'лест клетки'!U8+территория!U8+мусоропровод!U8</f>
        <v>132445</v>
      </c>
      <c r="F19" s="121"/>
      <c r="G19" s="121"/>
      <c r="H19" s="121"/>
      <c r="I19" s="121"/>
      <c r="J19" s="121"/>
      <c r="K19" s="121"/>
    </row>
    <row r="20" spans="1:11" ht="12.75">
      <c r="A20" s="119">
        <f t="shared" si="0"/>
        <v>4</v>
      </c>
      <c r="B20" s="20" t="s">
        <v>12</v>
      </c>
      <c r="C20" s="120" t="s">
        <v>13</v>
      </c>
      <c r="D20" s="121"/>
      <c r="E20" s="121">
        <f>'лест клетки'!U9+территория!U9+мусоропровод!U9</f>
        <v>509400</v>
      </c>
      <c r="F20" s="121"/>
      <c r="G20" s="121"/>
      <c r="H20" s="121"/>
      <c r="I20" s="121"/>
      <c r="J20" s="121"/>
      <c r="K20" s="121"/>
    </row>
    <row r="21" spans="1:11" ht="12.75">
      <c r="A21" s="119">
        <f t="shared" si="0"/>
        <v>5</v>
      </c>
      <c r="B21" s="20" t="s">
        <v>14</v>
      </c>
      <c r="C21" s="120" t="s">
        <v>15</v>
      </c>
      <c r="D21" s="121"/>
      <c r="E21" s="121">
        <f>'лест клетки'!U10+территория!U10+мусоропровод!U10</f>
        <v>315827</v>
      </c>
      <c r="F21" s="121"/>
      <c r="G21" s="121"/>
      <c r="H21" s="121"/>
      <c r="I21" s="121"/>
      <c r="J21" s="121"/>
      <c r="K21" s="121"/>
    </row>
    <row r="22" spans="1:11" ht="12.75">
      <c r="A22" s="119">
        <f t="shared" si="0"/>
        <v>6</v>
      </c>
      <c r="B22" s="20" t="s">
        <v>16</v>
      </c>
      <c r="C22" s="120" t="s">
        <v>17</v>
      </c>
      <c r="D22" s="121"/>
      <c r="E22" s="121">
        <f>'лест клетки'!U11+территория!U11+мусоропровод!U11</f>
        <v>1079928</v>
      </c>
      <c r="F22" s="121"/>
      <c r="G22" s="121"/>
      <c r="H22" s="121"/>
      <c r="I22" s="121"/>
      <c r="J22" s="121"/>
      <c r="K22" s="121"/>
    </row>
    <row r="23" spans="1:11" ht="12.75">
      <c r="A23" s="119">
        <f t="shared" si="0"/>
        <v>7</v>
      </c>
      <c r="B23" s="20" t="s">
        <v>18</v>
      </c>
      <c r="C23" s="120" t="s">
        <v>19</v>
      </c>
      <c r="D23" s="121"/>
      <c r="E23" s="121">
        <f>'лест клетки'!U12+территория!U12+мусоропровод!U12</f>
        <v>254701</v>
      </c>
      <c r="F23" s="121"/>
      <c r="G23" s="121"/>
      <c r="H23" s="121"/>
      <c r="I23" s="121"/>
      <c r="J23" s="121"/>
      <c r="K23" s="121"/>
    </row>
    <row r="24" spans="1:11" ht="12.75">
      <c r="A24" s="119">
        <f t="shared" si="0"/>
        <v>8</v>
      </c>
      <c r="B24" s="20" t="s">
        <v>20</v>
      </c>
      <c r="C24" s="120" t="s">
        <v>21</v>
      </c>
      <c r="D24" s="121"/>
      <c r="E24" s="121">
        <f>'лест клетки'!U13+территория!U13+мусоропровод!U13</f>
        <v>305642</v>
      </c>
      <c r="F24" s="121"/>
      <c r="G24" s="121"/>
      <c r="H24" s="121"/>
      <c r="I24" s="121"/>
      <c r="J24" s="121"/>
      <c r="K24" s="121"/>
    </row>
    <row r="25" spans="1:11" ht="12.75">
      <c r="A25" s="119">
        <f t="shared" si="0"/>
        <v>9</v>
      </c>
      <c r="B25" s="20" t="s">
        <v>22</v>
      </c>
      <c r="C25" s="120" t="s">
        <v>23</v>
      </c>
      <c r="D25" s="121"/>
      <c r="E25" s="121">
        <f>'лест клетки'!U14+территория!U14+мусоропровод!U14</f>
        <v>254701</v>
      </c>
      <c r="F25" s="121"/>
      <c r="G25" s="121"/>
      <c r="H25" s="121"/>
      <c r="I25" s="121"/>
      <c r="J25" s="121"/>
      <c r="K25" s="121"/>
    </row>
    <row r="26" spans="1:11" ht="12.75">
      <c r="A26" s="119">
        <f t="shared" si="0"/>
        <v>10</v>
      </c>
      <c r="B26" s="20" t="s">
        <v>24</v>
      </c>
      <c r="C26" s="120" t="s">
        <v>25</v>
      </c>
      <c r="D26" s="121"/>
      <c r="E26" s="121">
        <f>'лест клетки'!U15+территория!U15+мусоропровод!U15</f>
        <v>142632</v>
      </c>
      <c r="F26" s="121"/>
      <c r="G26" s="121"/>
      <c r="H26" s="121"/>
      <c r="I26" s="121"/>
      <c r="J26" s="121"/>
      <c r="K26" s="121"/>
    </row>
    <row r="27" spans="1:11" ht="12.75">
      <c r="A27" s="119">
        <f t="shared" si="0"/>
        <v>11</v>
      </c>
      <c r="B27" s="20" t="s">
        <v>26</v>
      </c>
      <c r="C27" s="120" t="s">
        <v>27</v>
      </c>
      <c r="D27" s="121"/>
      <c r="E27" s="121">
        <f>'лест клетки'!U16+территория!U16+мусоропровод!U16</f>
        <v>509400</v>
      </c>
      <c r="F27" s="121"/>
      <c r="G27" s="121"/>
      <c r="H27" s="121"/>
      <c r="I27" s="121"/>
      <c r="J27" s="121"/>
      <c r="K27" s="121"/>
    </row>
    <row r="28" spans="1:11" ht="12.75">
      <c r="A28" s="119">
        <f t="shared" si="0"/>
        <v>12</v>
      </c>
      <c r="B28" s="20" t="s">
        <v>28</v>
      </c>
      <c r="C28" s="122" t="s">
        <v>29</v>
      </c>
      <c r="D28" s="121"/>
      <c r="E28" s="121">
        <f>'лест клетки'!U17+территория!U17+мусоропровод!U17</f>
        <v>916908</v>
      </c>
      <c r="F28" s="121"/>
      <c r="G28" s="121"/>
      <c r="H28" s="121"/>
      <c r="I28" s="121"/>
      <c r="J28" s="121"/>
      <c r="K28" s="121"/>
    </row>
    <row r="29" spans="1:11" ht="12.75">
      <c r="A29" s="119">
        <f t="shared" si="0"/>
        <v>13</v>
      </c>
      <c r="B29" s="20" t="s">
        <v>30</v>
      </c>
      <c r="C29" s="120" t="s">
        <v>31</v>
      </c>
      <c r="D29" s="121"/>
      <c r="E29" s="121">
        <f>'лест клетки'!U18+территория!U18+мусоропровод!U18</f>
        <v>295454</v>
      </c>
      <c r="F29" s="121"/>
      <c r="G29" s="121"/>
      <c r="H29" s="121"/>
      <c r="I29" s="121"/>
      <c r="J29" s="121"/>
      <c r="K29" s="121"/>
    </row>
    <row r="30" spans="1:11" ht="12.75">
      <c r="A30" s="119">
        <f t="shared" si="0"/>
        <v>14</v>
      </c>
      <c r="B30" s="20" t="s">
        <v>32</v>
      </c>
      <c r="C30" s="120" t="s">
        <v>33</v>
      </c>
      <c r="D30" s="121"/>
      <c r="E30" s="121">
        <f>'лест клетки'!U19+территория!U19+мусоропровод!U19</f>
        <v>305642</v>
      </c>
      <c r="F30" s="121"/>
      <c r="G30" s="121"/>
      <c r="H30" s="121"/>
      <c r="I30" s="121"/>
      <c r="J30" s="121"/>
      <c r="K30" s="121"/>
    </row>
    <row r="31" spans="1:11" ht="12.75">
      <c r="A31" s="119">
        <f t="shared" si="0"/>
        <v>15</v>
      </c>
      <c r="B31" s="20" t="s">
        <v>34</v>
      </c>
      <c r="C31" s="120" t="s">
        <v>35</v>
      </c>
      <c r="D31" s="121"/>
      <c r="E31" s="121">
        <f>'лест клетки'!U20+территория!U20+мусоропровод!U20</f>
        <v>244512</v>
      </c>
      <c r="F31" s="121"/>
      <c r="G31" s="121"/>
      <c r="H31" s="121"/>
      <c r="I31" s="121"/>
      <c r="J31" s="121"/>
      <c r="K31" s="121"/>
    </row>
    <row r="32" spans="1:11" ht="12.75">
      <c r="A32" s="119">
        <f t="shared" si="0"/>
        <v>16</v>
      </c>
      <c r="B32" s="20" t="s">
        <v>36</v>
      </c>
      <c r="C32" s="120" t="s">
        <v>37</v>
      </c>
      <c r="D32" s="121"/>
      <c r="E32" s="121">
        <f>'лест клетки'!U21+территория!U21+мусоропровод!U21</f>
        <v>132445</v>
      </c>
      <c r="F32" s="121"/>
      <c r="G32" s="121"/>
      <c r="H32" s="121"/>
      <c r="I32" s="121"/>
      <c r="J32" s="121"/>
      <c r="K32" s="121"/>
    </row>
    <row r="33" spans="1:11" ht="12.75">
      <c r="A33" s="119">
        <f t="shared" si="0"/>
        <v>17</v>
      </c>
      <c r="B33" s="20" t="s">
        <v>38</v>
      </c>
      <c r="C33" s="120" t="s">
        <v>39</v>
      </c>
      <c r="D33" s="121"/>
      <c r="E33" s="121">
        <f>'лест клетки'!U22+территория!U22+мусоропровод!U22</f>
        <v>509380</v>
      </c>
      <c r="F33" s="121"/>
      <c r="G33" s="121"/>
      <c r="H33" s="121"/>
      <c r="I33" s="121"/>
      <c r="J33" s="121"/>
      <c r="K33" s="121"/>
    </row>
    <row r="34" spans="1:11" ht="12.75">
      <c r="A34" s="119">
        <f t="shared" si="0"/>
        <v>18</v>
      </c>
      <c r="B34" s="20" t="s">
        <v>40</v>
      </c>
      <c r="C34" s="120" t="s">
        <v>41</v>
      </c>
      <c r="D34" s="121"/>
      <c r="E34" s="121">
        <f>'лест клетки'!U23+территория!U23+мусоропровод!U23</f>
        <v>295454</v>
      </c>
      <c r="F34" s="121"/>
      <c r="G34" s="121"/>
      <c r="H34" s="121"/>
      <c r="I34" s="121"/>
      <c r="J34" s="121"/>
      <c r="K34" s="121"/>
    </row>
    <row r="35" spans="1:11" ht="12.75">
      <c r="A35" s="119">
        <f t="shared" si="0"/>
        <v>19</v>
      </c>
      <c r="B35" s="20" t="s">
        <v>42</v>
      </c>
      <c r="C35" s="120" t="s">
        <v>43</v>
      </c>
      <c r="D35" s="121"/>
      <c r="E35" s="121">
        <f>'лест клетки'!U24+территория!U24+мусоропровод!U24</f>
        <v>305642</v>
      </c>
      <c r="F35" s="121"/>
      <c r="G35" s="121"/>
      <c r="H35" s="121"/>
      <c r="I35" s="121"/>
      <c r="J35" s="121"/>
      <c r="K35" s="121"/>
    </row>
    <row r="36" spans="1:11" ht="12.75">
      <c r="A36" s="119">
        <f t="shared" si="0"/>
        <v>20</v>
      </c>
      <c r="B36" s="20" t="s">
        <v>44</v>
      </c>
      <c r="C36" s="120" t="s">
        <v>45</v>
      </c>
      <c r="D36" s="121"/>
      <c r="E36" s="121">
        <f>'лест клетки'!U25+территория!U25+мусоропровод!U25</f>
        <v>244512</v>
      </c>
      <c r="F36" s="121"/>
      <c r="G36" s="121"/>
      <c r="H36" s="121"/>
      <c r="I36" s="121"/>
      <c r="J36" s="121"/>
      <c r="K36" s="121"/>
    </row>
    <row r="37" spans="1:11" ht="12.75">
      <c r="A37" s="119">
        <f t="shared" si="0"/>
        <v>21</v>
      </c>
      <c r="B37" s="20" t="s">
        <v>46</v>
      </c>
      <c r="C37" s="120" t="s">
        <v>47</v>
      </c>
      <c r="D37" s="121"/>
      <c r="E37" s="121">
        <f>'лест клетки'!U26+территория!U26+мусоропровод!U26</f>
        <v>142632</v>
      </c>
      <c r="F37" s="121"/>
      <c r="G37" s="121"/>
      <c r="H37" s="121"/>
      <c r="I37" s="121"/>
      <c r="J37" s="121"/>
      <c r="K37" s="121"/>
    </row>
    <row r="38" spans="1:11" ht="12.75">
      <c r="A38" s="119">
        <f t="shared" si="0"/>
        <v>22</v>
      </c>
      <c r="B38" s="20" t="s">
        <v>48</v>
      </c>
      <c r="C38" s="120" t="s">
        <v>49</v>
      </c>
      <c r="D38" s="121"/>
      <c r="E38" s="121">
        <f>'лест клетки'!U27+территория!U27+мусоропровод!U27</f>
        <v>366767</v>
      </c>
      <c r="F38" s="121"/>
      <c r="G38" s="121"/>
      <c r="H38" s="121"/>
      <c r="I38" s="121"/>
      <c r="J38" s="121"/>
      <c r="K38" s="121"/>
    </row>
    <row r="39" spans="1:11" ht="12.75">
      <c r="A39" s="223" t="s">
        <v>245</v>
      </c>
      <c r="B39" s="223"/>
      <c r="C39" s="223"/>
      <c r="D39" s="123">
        <f aca="true" t="shared" si="1" ref="D39:K39">SUM(D17:D38)</f>
        <v>0</v>
      </c>
      <c r="E39" s="123">
        <f t="shared" si="1"/>
        <v>10187975</v>
      </c>
      <c r="F39" s="123">
        <f t="shared" si="1"/>
        <v>0</v>
      </c>
      <c r="G39" s="123">
        <f t="shared" si="1"/>
        <v>0</v>
      </c>
      <c r="H39" s="123">
        <f t="shared" si="1"/>
        <v>0</v>
      </c>
      <c r="I39" s="123">
        <f t="shared" si="1"/>
        <v>0</v>
      </c>
      <c r="J39" s="123">
        <f t="shared" si="1"/>
        <v>0</v>
      </c>
      <c r="K39" s="123">
        <f t="shared" si="1"/>
        <v>0</v>
      </c>
    </row>
    <row r="40" spans="1:11" ht="12.75">
      <c r="A40" s="224"/>
      <c r="B40" s="225"/>
      <c r="C40" s="226"/>
      <c r="D40" s="124"/>
      <c r="E40" s="124"/>
      <c r="F40" s="124"/>
      <c r="G40" s="124"/>
      <c r="H40" s="124"/>
      <c r="I40" s="124"/>
      <c r="J40" s="124"/>
      <c r="K40" s="124"/>
    </row>
    <row r="41" spans="1:11" ht="15.75">
      <c r="A41" s="233" t="s">
        <v>246</v>
      </c>
      <c r="B41" s="234"/>
      <c r="C41" s="235"/>
      <c r="D41" s="125"/>
      <c r="E41" s="125"/>
      <c r="F41" s="125"/>
      <c r="G41" s="125"/>
      <c r="H41" s="125"/>
      <c r="I41" s="125"/>
      <c r="J41" s="125"/>
      <c r="K41" s="125"/>
    </row>
    <row r="42" spans="1:11" ht="12.75">
      <c r="A42" s="119">
        <f>A38+1</f>
        <v>23</v>
      </c>
      <c r="B42" s="20" t="s">
        <v>92</v>
      </c>
      <c r="C42" s="120" t="s">
        <v>93</v>
      </c>
      <c r="D42" s="121"/>
      <c r="E42" s="121"/>
      <c r="F42" s="121"/>
      <c r="G42" s="121"/>
      <c r="H42" s="121"/>
      <c r="I42" s="121"/>
      <c r="J42" s="121"/>
      <c r="K42" s="121"/>
    </row>
    <row r="43" spans="1:11" ht="12.75">
      <c r="A43" s="119">
        <f aca="true" t="shared" si="2" ref="A43:A56">A42+1</f>
        <v>24</v>
      </c>
      <c r="B43" s="20" t="s">
        <v>62</v>
      </c>
      <c r="C43" s="120" t="s">
        <v>63</v>
      </c>
      <c r="D43" s="121"/>
      <c r="E43" s="121"/>
      <c r="F43" s="121"/>
      <c r="G43" s="121"/>
      <c r="H43" s="121"/>
      <c r="I43" s="121"/>
      <c r="J43" s="121"/>
      <c r="K43" s="121"/>
    </row>
    <row r="44" spans="1:11" ht="12.75">
      <c r="A44" s="119">
        <f t="shared" si="2"/>
        <v>25</v>
      </c>
      <c r="B44" s="20" t="s">
        <v>94</v>
      </c>
      <c r="C44" s="120" t="s">
        <v>95</v>
      </c>
      <c r="D44" s="121"/>
      <c r="E44" s="121"/>
      <c r="F44" s="121"/>
      <c r="G44" s="121"/>
      <c r="H44" s="121"/>
      <c r="I44" s="121"/>
      <c r="J44" s="121"/>
      <c r="K44" s="121"/>
    </row>
    <row r="45" spans="1:11" ht="12.75">
      <c r="A45" s="119">
        <f t="shared" si="2"/>
        <v>26</v>
      </c>
      <c r="B45" s="20" t="s">
        <v>60</v>
      </c>
      <c r="C45" s="120" t="s">
        <v>61</v>
      </c>
      <c r="D45" s="121"/>
      <c r="E45" s="121"/>
      <c r="F45" s="121"/>
      <c r="G45" s="121"/>
      <c r="H45" s="121"/>
      <c r="I45" s="121"/>
      <c r="J45" s="121"/>
      <c r="K45" s="121"/>
    </row>
    <row r="46" spans="1:11" ht="12.75">
      <c r="A46" s="119">
        <f t="shared" si="2"/>
        <v>27</v>
      </c>
      <c r="B46" s="20" t="s">
        <v>96</v>
      </c>
      <c r="C46" s="120" t="s">
        <v>97</v>
      </c>
      <c r="D46" s="121"/>
      <c r="E46" s="121"/>
      <c r="F46" s="121"/>
      <c r="G46" s="121"/>
      <c r="H46" s="121"/>
      <c r="I46" s="121"/>
      <c r="J46" s="121"/>
      <c r="K46" s="121"/>
    </row>
    <row r="47" spans="1:11" ht="12.75">
      <c r="A47" s="119">
        <f t="shared" si="2"/>
        <v>28</v>
      </c>
      <c r="B47" s="20" t="s">
        <v>98</v>
      </c>
      <c r="C47" s="120" t="s">
        <v>99</v>
      </c>
      <c r="D47" s="121"/>
      <c r="E47" s="121"/>
      <c r="F47" s="121"/>
      <c r="G47" s="121"/>
      <c r="H47" s="121"/>
      <c r="I47" s="121"/>
      <c r="J47" s="121"/>
      <c r="K47" s="121"/>
    </row>
    <row r="48" spans="1:11" ht="12.75">
      <c r="A48" s="119">
        <f t="shared" si="2"/>
        <v>29</v>
      </c>
      <c r="B48" s="20" t="s">
        <v>54</v>
      </c>
      <c r="C48" s="120" t="s">
        <v>55</v>
      </c>
      <c r="D48" s="121"/>
      <c r="E48" s="121"/>
      <c r="F48" s="121"/>
      <c r="G48" s="121"/>
      <c r="H48" s="121"/>
      <c r="I48" s="121"/>
      <c r="J48" s="121"/>
      <c r="K48" s="121"/>
    </row>
    <row r="49" spans="1:11" ht="12.75">
      <c r="A49" s="119">
        <f t="shared" si="2"/>
        <v>30</v>
      </c>
      <c r="B49" s="20" t="s">
        <v>72</v>
      </c>
      <c r="C49" s="120" t="s">
        <v>73</v>
      </c>
      <c r="D49" s="121"/>
      <c r="E49" s="121"/>
      <c r="F49" s="121"/>
      <c r="G49" s="121"/>
      <c r="H49" s="121"/>
      <c r="I49" s="121"/>
      <c r="J49" s="121"/>
      <c r="K49" s="121"/>
    </row>
    <row r="50" spans="1:11" ht="12.75">
      <c r="A50" s="119">
        <f t="shared" si="2"/>
        <v>31</v>
      </c>
      <c r="B50" s="20" t="s">
        <v>82</v>
      </c>
      <c r="C50" s="120" t="s">
        <v>247</v>
      </c>
      <c r="D50" s="121"/>
      <c r="E50" s="121"/>
      <c r="F50" s="121"/>
      <c r="G50" s="121"/>
      <c r="H50" s="121"/>
      <c r="I50" s="121"/>
      <c r="J50" s="121"/>
      <c r="K50" s="121"/>
    </row>
    <row r="51" spans="1:11" ht="12.75">
      <c r="A51" s="119">
        <f t="shared" si="2"/>
        <v>32</v>
      </c>
      <c r="B51" s="20" t="s">
        <v>84</v>
      </c>
      <c r="C51" s="120" t="s">
        <v>248</v>
      </c>
      <c r="D51" s="121"/>
      <c r="E51" s="121"/>
      <c r="F51" s="121"/>
      <c r="G51" s="121"/>
      <c r="H51" s="121"/>
      <c r="I51" s="121"/>
      <c r="J51" s="121"/>
      <c r="K51" s="121"/>
    </row>
    <row r="52" spans="1:11" ht="12.75">
      <c r="A52" s="119">
        <f t="shared" si="2"/>
        <v>33</v>
      </c>
      <c r="B52" s="20" t="s">
        <v>102</v>
      </c>
      <c r="C52" s="120" t="s">
        <v>249</v>
      </c>
      <c r="D52" s="121"/>
      <c r="E52" s="121"/>
      <c r="F52" s="121"/>
      <c r="G52" s="121"/>
      <c r="H52" s="121"/>
      <c r="I52" s="121"/>
      <c r="J52" s="121"/>
      <c r="K52" s="121"/>
    </row>
    <row r="53" spans="1:11" ht="12.75">
      <c r="A53" s="119">
        <f t="shared" si="2"/>
        <v>34</v>
      </c>
      <c r="B53" s="20" t="s">
        <v>104</v>
      </c>
      <c r="C53" s="120" t="s">
        <v>250</v>
      </c>
      <c r="D53" s="121"/>
      <c r="E53" s="121"/>
      <c r="F53" s="121"/>
      <c r="G53" s="121"/>
      <c r="H53" s="121"/>
      <c r="I53" s="121"/>
      <c r="J53" s="121"/>
      <c r="K53" s="121"/>
    </row>
    <row r="54" spans="1:11" ht="12.75">
      <c r="A54" s="119">
        <f t="shared" si="2"/>
        <v>35</v>
      </c>
      <c r="B54" s="20" t="s">
        <v>106</v>
      </c>
      <c r="C54" s="120" t="s">
        <v>251</v>
      </c>
      <c r="D54" s="121"/>
      <c r="E54" s="121"/>
      <c r="F54" s="121"/>
      <c r="G54" s="121"/>
      <c r="H54" s="121"/>
      <c r="I54" s="121"/>
      <c r="J54" s="121"/>
      <c r="K54" s="121"/>
    </row>
    <row r="55" spans="1:11" ht="12.75">
      <c r="A55" s="119">
        <f t="shared" si="2"/>
        <v>36</v>
      </c>
      <c r="B55" s="20" t="s">
        <v>74</v>
      </c>
      <c r="C55" s="120" t="s">
        <v>75</v>
      </c>
      <c r="D55" s="121"/>
      <c r="E55" s="121"/>
      <c r="F55" s="121"/>
      <c r="G55" s="121"/>
      <c r="H55" s="121"/>
      <c r="I55" s="121"/>
      <c r="J55" s="121"/>
      <c r="K55" s="121"/>
    </row>
    <row r="56" spans="1:11" ht="12.75">
      <c r="A56" s="119">
        <f t="shared" si="2"/>
        <v>37</v>
      </c>
      <c r="B56" s="20" t="s">
        <v>56</v>
      </c>
      <c r="C56" s="120" t="s">
        <v>252</v>
      </c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19">
        <v>38</v>
      </c>
      <c r="B57" s="20" t="s">
        <v>64</v>
      </c>
      <c r="C57" s="120" t="s">
        <v>253</v>
      </c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19">
        <f aca="true" t="shared" si="3" ref="A58:A70">A57+1</f>
        <v>39</v>
      </c>
      <c r="B58" s="20" t="s">
        <v>70</v>
      </c>
      <c r="C58" s="120" t="s">
        <v>254</v>
      </c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19">
        <f t="shared" si="3"/>
        <v>40</v>
      </c>
      <c r="B59" s="20" t="s">
        <v>66</v>
      </c>
      <c r="C59" s="120" t="s">
        <v>255</v>
      </c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19">
        <f t="shared" si="3"/>
        <v>41</v>
      </c>
      <c r="B60" s="20" t="s">
        <v>58</v>
      </c>
      <c r="C60" s="120" t="s">
        <v>256</v>
      </c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19">
        <f t="shared" si="3"/>
        <v>42</v>
      </c>
      <c r="B61" s="20" t="s">
        <v>90</v>
      </c>
      <c r="C61" s="120" t="s">
        <v>257</v>
      </c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19">
        <f t="shared" si="3"/>
        <v>43</v>
      </c>
      <c r="B62" s="20" t="s">
        <v>100</v>
      </c>
      <c r="C62" s="120" t="s">
        <v>258</v>
      </c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19">
        <f t="shared" si="3"/>
        <v>44</v>
      </c>
      <c r="B63" s="20" t="s">
        <v>88</v>
      </c>
      <c r="C63" s="120" t="s">
        <v>259</v>
      </c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19">
        <f t="shared" si="3"/>
        <v>45</v>
      </c>
      <c r="B64" s="20" t="s">
        <v>86</v>
      </c>
      <c r="C64" s="120" t="s">
        <v>260</v>
      </c>
      <c r="D64" s="121"/>
      <c r="E64" s="121"/>
      <c r="F64" s="121"/>
      <c r="G64" s="121"/>
      <c r="H64" s="121"/>
      <c r="I64" s="121"/>
      <c r="J64" s="121"/>
      <c r="K64" s="121"/>
    </row>
    <row r="65" spans="1:11" ht="12.75">
      <c r="A65" s="119">
        <f t="shared" si="3"/>
        <v>46</v>
      </c>
      <c r="B65" s="20" t="s">
        <v>50</v>
      </c>
      <c r="C65" s="120" t="s">
        <v>261</v>
      </c>
      <c r="D65" s="121"/>
      <c r="E65" s="121"/>
      <c r="F65" s="121"/>
      <c r="G65" s="121"/>
      <c r="H65" s="121"/>
      <c r="I65" s="121"/>
      <c r="J65" s="121"/>
      <c r="K65" s="121"/>
    </row>
    <row r="66" spans="1:11" ht="12.75">
      <c r="A66" s="119">
        <f t="shared" si="3"/>
        <v>47</v>
      </c>
      <c r="B66" s="20" t="s">
        <v>80</v>
      </c>
      <c r="C66" s="120" t="s">
        <v>262</v>
      </c>
      <c r="D66" s="121"/>
      <c r="E66" s="121"/>
      <c r="F66" s="121"/>
      <c r="G66" s="121"/>
      <c r="H66" s="121"/>
      <c r="I66" s="121"/>
      <c r="J66" s="121"/>
      <c r="K66" s="121"/>
    </row>
    <row r="67" spans="1:11" ht="12.75">
      <c r="A67" s="119">
        <f t="shared" si="3"/>
        <v>48</v>
      </c>
      <c r="B67" s="20" t="s">
        <v>68</v>
      </c>
      <c r="C67" s="120" t="s">
        <v>263</v>
      </c>
      <c r="D67" s="121"/>
      <c r="E67" s="121"/>
      <c r="F67" s="121"/>
      <c r="G67" s="121"/>
      <c r="H67" s="121"/>
      <c r="I67" s="121"/>
      <c r="J67" s="121"/>
      <c r="K67" s="121"/>
    </row>
    <row r="68" spans="1:11" ht="12.75">
      <c r="A68" s="119">
        <f t="shared" si="3"/>
        <v>49</v>
      </c>
      <c r="B68" s="20" t="s">
        <v>76</v>
      </c>
      <c r="C68" s="120" t="s">
        <v>264</v>
      </c>
      <c r="D68" s="121"/>
      <c r="E68" s="121"/>
      <c r="F68" s="121"/>
      <c r="G68" s="121"/>
      <c r="H68" s="121"/>
      <c r="I68" s="121"/>
      <c r="J68" s="121"/>
      <c r="K68" s="121"/>
    </row>
    <row r="69" spans="1:11" ht="12.75">
      <c r="A69" s="119">
        <f t="shared" si="3"/>
        <v>50</v>
      </c>
      <c r="B69" s="20" t="s">
        <v>78</v>
      </c>
      <c r="C69" s="120" t="s">
        <v>265</v>
      </c>
      <c r="D69" s="121"/>
      <c r="E69" s="121"/>
      <c r="F69" s="121"/>
      <c r="G69" s="121"/>
      <c r="H69" s="121"/>
      <c r="I69" s="121"/>
      <c r="J69" s="121"/>
      <c r="K69" s="121"/>
    </row>
    <row r="70" spans="1:11" ht="15" customHeight="1">
      <c r="A70" s="126">
        <f t="shared" si="3"/>
        <v>51</v>
      </c>
      <c r="B70" s="127" t="s">
        <v>52</v>
      </c>
      <c r="C70" s="128" t="s">
        <v>266</v>
      </c>
      <c r="D70" s="121"/>
      <c r="E70" s="121"/>
      <c r="F70" s="121"/>
      <c r="G70" s="121"/>
      <c r="H70" s="121"/>
      <c r="I70" s="121"/>
      <c r="J70" s="121"/>
      <c r="K70" s="121"/>
    </row>
    <row r="71" spans="1:11" ht="13.5" thickBot="1">
      <c r="A71" s="88"/>
      <c r="B71" s="236" t="s">
        <v>267</v>
      </c>
      <c r="C71" s="236"/>
      <c r="D71" s="129">
        <f>SUM(D42:D70)</f>
        <v>0</v>
      </c>
      <c r="E71" s="129">
        <f aca="true" t="shared" si="4" ref="E71:K71">SUM(E42:E70)</f>
        <v>0</v>
      </c>
      <c r="F71" s="129">
        <f t="shared" si="4"/>
        <v>0</v>
      </c>
      <c r="G71" s="129">
        <f t="shared" si="4"/>
        <v>0</v>
      </c>
      <c r="H71" s="129">
        <f t="shared" si="4"/>
        <v>0</v>
      </c>
      <c r="I71" s="129">
        <f t="shared" si="4"/>
        <v>0</v>
      </c>
      <c r="J71" s="129">
        <f t="shared" si="4"/>
        <v>0</v>
      </c>
      <c r="K71" s="129">
        <f t="shared" si="4"/>
        <v>0</v>
      </c>
    </row>
    <row r="72" spans="1:11" ht="12.75">
      <c r="A72" s="130"/>
      <c r="B72" s="130"/>
      <c r="C72" s="130"/>
      <c r="D72" s="131"/>
      <c r="E72" s="131"/>
      <c r="F72" s="131"/>
      <c r="G72" s="131"/>
      <c r="H72" s="131"/>
      <c r="I72" s="131"/>
      <c r="J72" s="131"/>
      <c r="K72" s="131"/>
    </row>
    <row r="73" spans="1:11" ht="15.75">
      <c r="A73" s="233" t="s">
        <v>268</v>
      </c>
      <c r="B73" s="234"/>
      <c r="C73" s="235"/>
      <c r="D73" s="132"/>
      <c r="E73" s="132"/>
      <c r="F73" s="132"/>
      <c r="G73" s="132"/>
      <c r="H73" s="132"/>
      <c r="I73" s="132"/>
      <c r="J73" s="132"/>
      <c r="K73" s="132"/>
    </row>
    <row r="74" spans="1:11" ht="12.75">
      <c r="A74" s="119">
        <v>52</v>
      </c>
      <c r="B74" s="20" t="s">
        <v>136</v>
      </c>
      <c r="C74" s="120" t="s">
        <v>269</v>
      </c>
      <c r="D74" s="121"/>
      <c r="E74" s="121"/>
      <c r="F74" s="121"/>
      <c r="G74" s="121"/>
      <c r="H74" s="121"/>
      <c r="I74" s="121"/>
      <c r="J74" s="121"/>
      <c r="K74" s="121"/>
    </row>
    <row r="75" spans="1:11" ht="15" customHeight="1">
      <c r="A75" s="119">
        <f>A74+1</f>
        <v>53</v>
      </c>
      <c r="B75" s="20" t="s">
        <v>114</v>
      </c>
      <c r="C75" s="120" t="s">
        <v>115</v>
      </c>
      <c r="D75" s="121"/>
      <c r="E75" s="121"/>
      <c r="F75" s="121"/>
      <c r="G75" s="121"/>
      <c r="H75" s="121"/>
      <c r="I75" s="121"/>
      <c r="J75" s="121"/>
      <c r="K75" s="121"/>
    </row>
    <row r="76" spans="1:11" ht="12.75">
      <c r="A76" s="119">
        <f>A75+1</f>
        <v>54</v>
      </c>
      <c r="B76" s="20" t="s">
        <v>108</v>
      </c>
      <c r="C76" s="120" t="s">
        <v>270</v>
      </c>
      <c r="D76" s="121"/>
      <c r="E76" s="121"/>
      <c r="F76" s="121"/>
      <c r="G76" s="121"/>
      <c r="H76" s="121"/>
      <c r="I76" s="121"/>
      <c r="J76" s="121"/>
      <c r="K76" s="121"/>
    </row>
    <row r="77" spans="1:11" ht="12.75">
      <c r="A77" s="119">
        <v>55</v>
      </c>
      <c r="B77" s="20" t="s">
        <v>110</v>
      </c>
      <c r="C77" s="120" t="s">
        <v>271</v>
      </c>
      <c r="D77" s="121"/>
      <c r="E77" s="121"/>
      <c r="F77" s="121"/>
      <c r="G77" s="121"/>
      <c r="H77" s="121"/>
      <c r="I77" s="121"/>
      <c r="J77" s="121"/>
      <c r="K77" s="121"/>
    </row>
    <row r="78" spans="1:11" ht="12.75">
      <c r="A78" s="119">
        <f aca="true" t="shared" si="5" ref="A78:A87">A77+1</f>
        <v>56</v>
      </c>
      <c r="B78" s="20" t="s">
        <v>112</v>
      </c>
      <c r="C78" s="120" t="s">
        <v>272</v>
      </c>
      <c r="D78" s="121"/>
      <c r="E78" s="121"/>
      <c r="F78" s="121"/>
      <c r="G78" s="121"/>
      <c r="H78" s="121"/>
      <c r="I78" s="121"/>
      <c r="J78" s="121"/>
      <c r="K78" s="121"/>
    </row>
    <row r="79" spans="1:11" ht="12.75">
      <c r="A79" s="119">
        <f t="shared" si="5"/>
        <v>57</v>
      </c>
      <c r="B79" s="20" t="s">
        <v>118</v>
      </c>
      <c r="C79" s="120" t="s">
        <v>273</v>
      </c>
      <c r="D79" s="121"/>
      <c r="E79" s="121"/>
      <c r="F79" s="121"/>
      <c r="G79" s="121"/>
      <c r="H79" s="121"/>
      <c r="I79" s="121"/>
      <c r="J79" s="121"/>
      <c r="K79" s="121"/>
    </row>
    <row r="80" spans="1:11" ht="12.75">
      <c r="A80" s="119">
        <f t="shared" si="5"/>
        <v>58</v>
      </c>
      <c r="B80" s="20" t="s">
        <v>120</v>
      </c>
      <c r="C80" s="120" t="s">
        <v>274</v>
      </c>
      <c r="D80" s="121"/>
      <c r="E80" s="121"/>
      <c r="F80" s="121"/>
      <c r="G80" s="121"/>
      <c r="H80" s="121"/>
      <c r="I80" s="121"/>
      <c r="J80" s="121"/>
      <c r="K80" s="121"/>
    </row>
    <row r="81" spans="1:11" ht="12.75">
      <c r="A81" s="119">
        <f t="shared" si="5"/>
        <v>59</v>
      </c>
      <c r="B81" s="20" t="s">
        <v>122</v>
      </c>
      <c r="C81" s="120" t="s">
        <v>275</v>
      </c>
      <c r="D81" s="121"/>
      <c r="E81" s="121"/>
      <c r="F81" s="121"/>
      <c r="G81" s="121"/>
      <c r="H81" s="121"/>
      <c r="I81" s="121"/>
      <c r="J81" s="121"/>
      <c r="K81" s="121"/>
    </row>
    <row r="82" spans="1:11" ht="12.75">
      <c r="A82" s="119">
        <f t="shared" si="5"/>
        <v>60</v>
      </c>
      <c r="B82" s="20" t="s">
        <v>116</v>
      </c>
      <c r="C82" s="120" t="s">
        <v>276</v>
      </c>
      <c r="D82" s="121"/>
      <c r="E82" s="121"/>
      <c r="F82" s="121"/>
      <c r="G82" s="121"/>
      <c r="H82" s="121"/>
      <c r="I82" s="121"/>
      <c r="J82" s="121"/>
      <c r="K82" s="121"/>
    </row>
    <row r="83" spans="1:11" ht="14.25" customHeight="1">
      <c r="A83" s="119">
        <f t="shared" si="5"/>
        <v>61</v>
      </c>
      <c r="B83" s="20" t="s">
        <v>126</v>
      </c>
      <c r="C83" s="120" t="s">
        <v>127</v>
      </c>
      <c r="D83" s="121"/>
      <c r="E83" s="121"/>
      <c r="F83" s="121"/>
      <c r="G83" s="121"/>
      <c r="H83" s="121"/>
      <c r="I83" s="121"/>
      <c r="J83" s="121"/>
      <c r="K83" s="121"/>
    </row>
    <row r="84" spans="1:11" ht="15" customHeight="1">
      <c r="A84" s="119">
        <f t="shared" si="5"/>
        <v>62</v>
      </c>
      <c r="B84" s="20" t="s">
        <v>128</v>
      </c>
      <c r="C84" s="120" t="s">
        <v>129</v>
      </c>
      <c r="D84" s="121"/>
      <c r="E84" s="121"/>
      <c r="F84" s="121"/>
      <c r="G84" s="121"/>
      <c r="H84" s="121"/>
      <c r="I84" s="121"/>
      <c r="J84" s="121"/>
      <c r="K84" s="121"/>
    </row>
    <row r="85" spans="1:11" ht="16.5" customHeight="1">
      <c r="A85" s="119">
        <f t="shared" si="5"/>
        <v>63</v>
      </c>
      <c r="B85" s="20" t="s">
        <v>130</v>
      </c>
      <c r="C85" s="120" t="s">
        <v>131</v>
      </c>
      <c r="D85" s="121"/>
      <c r="E85" s="121"/>
      <c r="F85" s="121"/>
      <c r="G85" s="121"/>
      <c r="H85" s="121"/>
      <c r="I85" s="121"/>
      <c r="J85" s="121"/>
      <c r="K85" s="121"/>
    </row>
    <row r="86" spans="1:11" ht="16.5" customHeight="1">
      <c r="A86" s="119">
        <f t="shared" si="5"/>
        <v>64</v>
      </c>
      <c r="B86" s="20" t="s">
        <v>132</v>
      </c>
      <c r="C86" s="120" t="s">
        <v>133</v>
      </c>
      <c r="D86" s="121"/>
      <c r="E86" s="121"/>
      <c r="F86" s="121"/>
      <c r="G86" s="121"/>
      <c r="H86" s="121"/>
      <c r="I86" s="121"/>
      <c r="J86" s="121"/>
      <c r="K86" s="121"/>
    </row>
    <row r="87" spans="1:11" ht="16.5" customHeight="1">
      <c r="A87" s="119">
        <f t="shared" si="5"/>
        <v>65</v>
      </c>
      <c r="B87" s="20" t="s">
        <v>134</v>
      </c>
      <c r="C87" s="120" t="s">
        <v>135</v>
      </c>
      <c r="D87" s="121"/>
      <c r="E87" s="121"/>
      <c r="F87" s="121"/>
      <c r="G87" s="121"/>
      <c r="H87" s="121"/>
      <c r="I87" s="121"/>
      <c r="J87" s="121"/>
      <c r="K87" s="121"/>
    </row>
    <row r="88" spans="1:11" ht="16.5" customHeight="1">
      <c r="A88" s="126">
        <v>66</v>
      </c>
      <c r="B88" s="127" t="s">
        <v>277</v>
      </c>
      <c r="C88" s="128" t="s">
        <v>278</v>
      </c>
      <c r="D88" s="121"/>
      <c r="E88" s="121"/>
      <c r="F88" s="121"/>
      <c r="G88" s="121"/>
      <c r="H88" s="121"/>
      <c r="I88" s="121"/>
      <c r="J88" s="121"/>
      <c r="K88" s="121"/>
    </row>
    <row r="89" spans="1:11" ht="13.5" thickBot="1">
      <c r="A89" s="237" t="s">
        <v>279</v>
      </c>
      <c r="B89" s="237"/>
      <c r="C89" s="237"/>
      <c r="D89" s="133">
        <f>SUM(D74:D88)</f>
        <v>0</v>
      </c>
      <c r="E89" s="133">
        <f aca="true" t="shared" si="6" ref="E89:K89">SUM(E74:E88)</f>
        <v>0</v>
      </c>
      <c r="F89" s="133">
        <f t="shared" si="6"/>
        <v>0</v>
      </c>
      <c r="G89" s="133">
        <f t="shared" si="6"/>
        <v>0</v>
      </c>
      <c r="H89" s="133">
        <f t="shared" si="6"/>
        <v>0</v>
      </c>
      <c r="I89" s="133">
        <f t="shared" si="6"/>
        <v>0</v>
      </c>
      <c r="J89" s="133">
        <f t="shared" si="6"/>
        <v>0</v>
      </c>
      <c r="K89" s="133">
        <f t="shared" si="6"/>
        <v>0</v>
      </c>
    </row>
    <row r="90" spans="1:11" ht="12.75">
      <c r="A90" s="134"/>
      <c r="B90" s="134"/>
      <c r="C90" s="134"/>
      <c r="D90" s="131"/>
      <c r="E90" s="131"/>
      <c r="F90" s="131"/>
      <c r="G90" s="131"/>
      <c r="H90" s="131"/>
      <c r="I90" s="131"/>
      <c r="J90" s="131"/>
      <c r="K90" s="131"/>
    </row>
    <row r="91" spans="1:11" ht="15.75">
      <c r="A91" s="233" t="s">
        <v>280</v>
      </c>
      <c r="B91" s="234"/>
      <c r="C91" s="235"/>
      <c r="D91" s="132"/>
      <c r="E91" s="132"/>
      <c r="F91" s="132"/>
      <c r="G91" s="132"/>
      <c r="H91" s="132"/>
      <c r="I91" s="132"/>
      <c r="J91" s="132"/>
      <c r="K91" s="132"/>
    </row>
    <row r="92" spans="1:11" ht="12.75">
      <c r="A92" s="135">
        <v>67</v>
      </c>
      <c r="B92" s="20" t="s">
        <v>159</v>
      </c>
      <c r="C92" s="120" t="s">
        <v>281</v>
      </c>
      <c r="D92" s="121"/>
      <c r="E92" s="121"/>
      <c r="F92" s="121"/>
      <c r="G92" s="121"/>
      <c r="H92" s="121"/>
      <c r="I92" s="121"/>
      <c r="J92" s="121"/>
      <c r="K92" s="121"/>
    </row>
    <row r="93" spans="1:11" ht="12.75">
      <c r="A93" s="135">
        <v>68</v>
      </c>
      <c r="B93" s="20" t="s">
        <v>157</v>
      </c>
      <c r="C93" s="120" t="s">
        <v>282</v>
      </c>
      <c r="D93" s="121"/>
      <c r="E93" s="121"/>
      <c r="F93" s="121"/>
      <c r="G93" s="121"/>
      <c r="H93" s="121"/>
      <c r="I93" s="121"/>
      <c r="J93" s="121"/>
      <c r="K93" s="121"/>
    </row>
    <row r="94" spans="1:11" ht="17.25" customHeight="1">
      <c r="A94" s="135">
        <v>69</v>
      </c>
      <c r="B94" s="20" t="s">
        <v>153</v>
      </c>
      <c r="C94" s="120" t="s">
        <v>283</v>
      </c>
      <c r="D94" s="121"/>
      <c r="E94" s="121"/>
      <c r="F94" s="121"/>
      <c r="G94" s="121"/>
      <c r="H94" s="121"/>
      <c r="I94" s="121"/>
      <c r="J94" s="121"/>
      <c r="K94" s="121"/>
    </row>
    <row r="95" spans="1:11" ht="15.75" customHeight="1">
      <c r="A95" s="135">
        <v>70</v>
      </c>
      <c r="B95" s="20" t="s">
        <v>155</v>
      </c>
      <c r="C95" s="120" t="s">
        <v>284</v>
      </c>
      <c r="D95" s="121"/>
      <c r="E95" s="121"/>
      <c r="F95" s="121"/>
      <c r="G95" s="121"/>
      <c r="H95" s="121"/>
      <c r="I95" s="121"/>
      <c r="J95" s="121"/>
      <c r="K95" s="121"/>
    </row>
    <row r="96" spans="1:11" ht="12.75">
      <c r="A96" s="135">
        <v>71</v>
      </c>
      <c r="B96" s="20" t="s">
        <v>179</v>
      </c>
      <c r="C96" s="120" t="s">
        <v>285</v>
      </c>
      <c r="D96" s="121"/>
      <c r="E96" s="121"/>
      <c r="F96" s="121"/>
      <c r="G96" s="121"/>
      <c r="H96" s="121"/>
      <c r="I96" s="121"/>
      <c r="J96" s="121"/>
      <c r="K96" s="121"/>
    </row>
    <row r="97" spans="1:11" ht="12.75">
      <c r="A97" s="135">
        <v>72</v>
      </c>
      <c r="B97" s="20" t="s">
        <v>181</v>
      </c>
      <c r="C97" s="120" t="s">
        <v>286</v>
      </c>
      <c r="D97" s="121"/>
      <c r="E97" s="121"/>
      <c r="F97" s="121"/>
      <c r="G97" s="121"/>
      <c r="H97" s="121"/>
      <c r="I97" s="121"/>
      <c r="J97" s="121"/>
      <c r="K97" s="121"/>
    </row>
    <row r="98" spans="1:11" ht="12.75">
      <c r="A98" s="135">
        <v>73</v>
      </c>
      <c r="B98" s="20" t="s">
        <v>183</v>
      </c>
      <c r="C98" s="120" t="s">
        <v>287</v>
      </c>
      <c r="D98" s="121"/>
      <c r="E98" s="121"/>
      <c r="F98" s="121"/>
      <c r="G98" s="121"/>
      <c r="H98" s="121"/>
      <c r="I98" s="121"/>
      <c r="J98" s="121"/>
      <c r="K98" s="121"/>
    </row>
    <row r="99" spans="1:11" ht="12.75">
      <c r="A99" s="135">
        <v>74</v>
      </c>
      <c r="B99" s="20" t="s">
        <v>161</v>
      </c>
      <c r="C99" s="120" t="s">
        <v>288</v>
      </c>
      <c r="D99" s="121"/>
      <c r="E99" s="121"/>
      <c r="F99" s="121"/>
      <c r="G99" s="121"/>
      <c r="H99" s="121"/>
      <c r="I99" s="121"/>
      <c r="J99" s="121"/>
      <c r="K99" s="121"/>
    </row>
    <row r="100" spans="1:11" ht="12.75">
      <c r="A100" s="135">
        <v>75</v>
      </c>
      <c r="B100" s="20" t="s">
        <v>163</v>
      </c>
      <c r="C100" s="120" t="s">
        <v>289</v>
      </c>
      <c r="D100" s="121"/>
      <c r="E100" s="121"/>
      <c r="F100" s="121"/>
      <c r="G100" s="121"/>
      <c r="H100" s="121"/>
      <c r="I100" s="121"/>
      <c r="J100" s="121"/>
      <c r="K100" s="121"/>
    </row>
    <row r="101" spans="1:11" ht="12.75">
      <c r="A101" s="135">
        <v>76</v>
      </c>
      <c r="B101" s="20" t="s">
        <v>165</v>
      </c>
      <c r="C101" s="120" t="s">
        <v>290</v>
      </c>
      <c r="D101" s="121"/>
      <c r="E101" s="121"/>
      <c r="F101" s="121"/>
      <c r="G101" s="121"/>
      <c r="H101" s="121"/>
      <c r="I101" s="121"/>
      <c r="J101" s="121"/>
      <c r="K101" s="121"/>
    </row>
    <row r="102" spans="1:11" ht="12.75">
      <c r="A102" s="135">
        <v>77</v>
      </c>
      <c r="B102" s="20" t="s">
        <v>177</v>
      </c>
      <c r="C102" s="120" t="s">
        <v>291</v>
      </c>
      <c r="D102" s="121"/>
      <c r="E102" s="121"/>
      <c r="F102" s="121"/>
      <c r="G102" s="121"/>
      <c r="H102" s="121"/>
      <c r="I102" s="121"/>
      <c r="J102" s="121"/>
      <c r="K102" s="121"/>
    </row>
    <row r="103" spans="1:11" ht="12.75">
      <c r="A103" s="135">
        <v>78</v>
      </c>
      <c r="B103" s="20" t="s">
        <v>151</v>
      </c>
      <c r="C103" s="120" t="s">
        <v>292</v>
      </c>
      <c r="D103" s="121"/>
      <c r="E103" s="121"/>
      <c r="F103" s="121"/>
      <c r="G103" s="121"/>
      <c r="H103" s="121"/>
      <c r="I103" s="121"/>
      <c r="J103" s="121"/>
      <c r="K103" s="121"/>
    </row>
    <row r="104" spans="1:11" ht="12.75">
      <c r="A104" s="135">
        <v>79</v>
      </c>
      <c r="B104" s="20" t="s">
        <v>171</v>
      </c>
      <c r="C104" s="120" t="s">
        <v>293</v>
      </c>
      <c r="D104" s="121"/>
      <c r="E104" s="121"/>
      <c r="F104" s="121"/>
      <c r="G104" s="121"/>
      <c r="H104" s="121"/>
      <c r="I104" s="121"/>
      <c r="J104" s="121"/>
      <c r="K104" s="121"/>
    </row>
    <row r="105" spans="1:11" ht="15" customHeight="1">
      <c r="A105" s="135">
        <v>80</v>
      </c>
      <c r="B105" s="20" t="s">
        <v>294</v>
      </c>
      <c r="C105" s="120" t="s">
        <v>295</v>
      </c>
      <c r="D105" s="121"/>
      <c r="E105" s="121"/>
      <c r="F105" s="121"/>
      <c r="G105" s="121"/>
      <c r="H105" s="121"/>
      <c r="I105" s="121"/>
      <c r="J105" s="121"/>
      <c r="K105" s="121"/>
    </row>
    <row r="106" spans="1:11" ht="12.75">
      <c r="A106" s="135">
        <v>81</v>
      </c>
      <c r="B106" s="20" t="s">
        <v>167</v>
      </c>
      <c r="C106" s="120" t="s">
        <v>296</v>
      </c>
      <c r="D106" s="121"/>
      <c r="E106" s="121"/>
      <c r="F106" s="121"/>
      <c r="G106" s="121"/>
      <c r="H106" s="121"/>
      <c r="I106" s="121"/>
      <c r="J106" s="121"/>
      <c r="K106" s="121"/>
    </row>
    <row r="107" spans="1:11" ht="12.75">
      <c r="A107" s="135">
        <v>82</v>
      </c>
      <c r="B107" s="20" t="s">
        <v>173</v>
      </c>
      <c r="C107" s="120" t="s">
        <v>297</v>
      </c>
      <c r="D107" s="121"/>
      <c r="E107" s="121"/>
      <c r="F107" s="121"/>
      <c r="G107" s="121"/>
      <c r="H107" s="121"/>
      <c r="I107" s="121"/>
      <c r="J107" s="121"/>
      <c r="K107" s="121"/>
    </row>
    <row r="108" spans="1:11" ht="12.75">
      <c r="A108" s="135">
        <v>83</v>
      </c>
      <c r="B108" s="20" t="s">
        <v>175</v>
      </c>
      <c r="C108" s="120" t="s">
        <v>298</v>
      </c>
      <c r="D108" s="121"/>
      <c r="E108" s="121"/>
      <c r="F108" s="121"/>
      <c r="G108" s="121"/>
      <c r="H108" s="121"/>
      <c r="I108" s="121"/>
      <c r="J108" s="121"/>
      <c r="K108" s="121"/>
    </row>
    <row r="109" spans="1:11" ht="12.75">
      <c r="A109" s="135">
        <v>84</v>
      </c>
      <c r="B109" s="20" t="s">
        <v>299</v>
      </c>
      <c r="C109" s="120" t="s">
        <v>300</v>
      </c>
      <c r="D109" s="121"/>
      <c r="E109" s="121"/>
      <c r="F109" s="121"/>
      <c r="G109" s="121"/>
      <c r="H109" s="121"/>
      <c r="I109" s="121"/>
      <c r="J109" s="121"/>
      <c r="K109" s="121"/>
    </row>
    <row r="110" spans="1:11" ht="12.75">
      <c r="A110" s="135">
        <v>85</v>
      </c>
      <c r="B110" s="20" t="s">
        <v>143</v>
      </c>
      <c r="C110" s="120" t="s">
        <v>301</v>
      </c>
      <c r="D110" s="121"/>
      <c r="E110" s="121"/>
      <c r="F110" s="121"/>
      <c r="G110" s="121"/>
      <c r="H110" s="121"/>
      <c r="I110" s="121"/>
      <c r="J110" s="121"/>
      <c r="K110" s="121"/>
    </row>
    <row r="111" spans="1:11" ht="12.75">
      <c r="A111" s="135">
        <v>86</v>
      </c>
      <c r="B111" s="20" t="s">
        <v>145</v>
      </c>
      <c r="C111" s="120" t="s">
        <v>302</v>
      </c>
      <c r="D111" s="121"/>
      <c r="E111" s="121"/>
      <c r="F111" s="121"/>
      <c r="G111" s="121"/>
      <c r="H111" s="121"/>
      <c r="I111" s="121"/>
      <c r="J111" s="121"/>
      <c r="K111" s="121"/>
    </row>
    <row r="112" spans="1:11" ht="12.75">
      <c r="A112" s="135">
        <v>87</v>
      </c>
      <c r="B112" s="20" t="s">
        <v>139</v>
      </c>
      <c r="C112" s="120" t="s">
        <v>303</v>
      </c>
      <c r="D112" s="121"/>
      <c r="E112" s="121"/>
      <c r="F112" s="121"/>
      <c r="G112" s="121"/>
      <c r="H112" s="121"/>
      <c r="I112" s="121"/>
      <c r="J112" s="121"/>
      <c r="K112" s="121"/>
    </row>
    <row r="113" spans="1:11" ht="12.75">
      <c r="A113" s="135">
        <v>88</v>
      </c>
      <c r="B113" s="20" t="s">
        <v>147</v>
      </c>
      <c r="C113" s="120" t="s">
        <v>304</v>
      </c>
      <c r="D113" s="121"/>
      <c r="E113" s="121"/>
      <c r="F113" s="121"/>
      <c r="G113" s="121"/>
      <c r="H113" s="121"/>
      <c r="I113" s="121"/>
      <c r="J113" s="121"/>
      <c r="K113" s="121"/>
    </row>
    <row r="114" spans="1:11" ht="12.75">
      <c r="A114" s="135">
        <v>89</v>
      </c>
      <c r="B114" s="20" t="s">
        <v>149</v>
      </c>
      <c r="C114" s="120" t="s">
        <v>150</v>
      </c>
      <c r="D114" s="121"/>
      <c r="E114" s="121"/>
      <c r="F114" s="121"/>
      <c r="G114" s="121"/>
      <c r="H114" s="121"/>
      <c r="I114" s="121"/>
      <c r="J114" s="121"/>
      <c r="K114" s="121"/>
    </row>
    <row r="115" spans="1:11" ht="12.75">
      <c r="A115" s="238" t="s">
        <v>305</v>
      </c>
      <c r="B115" s="238"/>
      <c r="C115" s="238"/>
      <c r="D115" s="136">
        <f>SUM(D92:D114)</f>
        <v>0</v>
      </c>
      <c r="E115" s="136">
        <f aca="true" t="shared" si="7" ref="E115:K115">SUM(E92:E114)</f>
        <v>0</v>
      </c>
      <c r="F115" s="136">
        <f t="shared" si="7"/>
        <v>0</v>
      </c>
      <c r="G115" s="136">
        <f t="shared" si="7"/>
        <v>0</v>
      </c>
      <c r="H115" s="136">
        <f t="shared" si="7"/>
        <v>0</v>
      </c>
      <c r="I115" s="136">
        <f t="shared" si="7"/>
        <v>0</v>
      </c>
      <c r="J115" s="136">
        <f t="shared" si="7"/>
        <v>0</v>
      </c>
      <c r="K115" s="136">
        <f t="shared" si="7"/>
        <v>0</v>
      </c>
    </row>
    <row r="116" spans="1:11" ht="12.75">
      <c r="A116" s="239"/>
      <c r="B116" s="240"/>
      <c r="C116" s="241"/>
      <c r="D116" s="137"/>
      <c r="E116" s="137"/>
      <c r="F116" s="137"/>
      <c r="G116" s="137"/>
      <c r="H116" s="137"/>
      <c r="I116" s="137"/>
      <c r="J116" s="137"/>
      <c r="K116" s="137"/>
    </row>
    <row r="117" spans="1:11" ht="12.75">
      <c r="A117" s="242" t="s">
        <v>306</v>
      </c>
      <c r="B117" s="242"/>
      <c r="C117" s="243"/>
      <c r="D117" s="137">
        <f>D39+D71+D89+D115</f>
        <v>0</v>
      </c>
      <c r="E117" s="137">
        <f aca="true" t="shared" si="8" ref="E117:K117">E39+E71+E89+E115</f>
        <v>10187975</v>
      </c>
      <c r="F117" s="137">
        <f t="shared" si="8"/>
        <v>0</v>
      </c>
      <c r="G117" s="137">
        <f t="shared" si="8"/>
        <v>0</v>
      </c>
      <c r="H117" s="137">
        <f t="shared" si="8"/>
        <v>0</v>
      </c>
      <c r="I117" s="137">
        <f t="shared" si="8"/>
        <v>0</v>
      </c>
      <c r="J117" s="137">
        <f t="shared" si="8"/>
        <v>0</v>
      </c>
      <c r="K117" s="137">
        <f t="shared" si="8"/>
        <v>0</v>
      </c>
    </row>
    <row r="118" spans="1:11" ht="12.75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</row>
    <row r="119" spans="1:11" ht="12.75">
      <c r="A119" s="81"/>
      <c r="B119" s="81"/>
      <c r="C119" s="81"/>
      <c r="D119" s="81"/>
      <c r="E119" s="81"/>
      <c r="F119" s="81"/>
      <c r="G119" s="81"/>
      <c r="H119" s="81"/>
      <c r="I119" s="81"/>
      <c r="J119" s="81"/>
      <c r="K119" s="81"/>
    </row>
    <row r="120" spans="2:11" ht="12.75">
      <c r="B120" s="81"/>
      <c r="C120" s="81" t="s">
        <v>307</v>
      </c>
      <c r="D120" s="244"/>
      <c r="E120" s="244"/>
      <c r="F120" s="81"/>
      <c r="G120" s="81"/>
      <c r="H120" s="244"/>
      <c r="I120" s="244"/>
      <c r="J120" s="81"/>
      <c r="K120" s="81"/>
    </row>
    <row r="121" spans="1:11" ht="12.75">
      <c r="A121" s="81"/>
      <c r="B121" s="81"/>
      <c r="C121" s="81"/>
      <c r="D121" s="245" t="s">
        <v>228</v>
      </c>
      <c r="E121" s="245"/>
      <c r="F121" s="138" t="s">
        <v>308</v>
      </c>
      <c r="G121" s="139"/>
      <c r="H121" s="245" t="s">
        <v>309</v>
      </c>
      <c r="I121" s="245"/>
      <c r="J121" s="81"/>
      <c r="K121" s="81"/>
    </row>
    <row r="122" spans="1:11" ht="12.75">
      <c r="A122" s="81"/>
      <c r="B122" s="81"/>
      <c r="C122" s="81"/>
      <c r="D122" s="101"/>
      <c r="E122" s="101"/>
      <c r="F122" s="140"/>
      <c r="G122" s="139"/>
      <c r="H122" s="101"/>
      <c r="I122" s="101"/>
      <c r="J122" s="81"/>
      <c r="K122" s="81"/>
    </row>
    <row r="123" spans="1:11" ht="12.75">
      <c r="A123" s="81"/>
      <c r="B123" s="81"/>
      <c r="C123" s="81"/>
      <c r="D123" s="81"/>
      <c r="E123" s="81"/>
      <c r="F123" s="81"/>
      <c r="G123" s="81"/>
      <c r="H123" s="81"/>
      <c r="I123" s="81"/>
      <c r="J123" s="81"/>
      <c r="K123" s="81"/>
    </row>
    <row r="124" spans="1:11" ht="12.75">
      <c r="A124" s="81" t="s">
        <v>310</v>
      </c>
      <c r="B124" s="100"/>
      <c r="C124" s="100"/>
      <c r="D124" s="100"/>
      <c r="E124" s="100"/>
      <c r="F124" s="100"/>
      <c r="G124" s="100"/>
      <c r="I124" s="244"/>
      <c r="J124" s="244"/>
      <c r="K124" s="81"/>
    </row>
    <row r="125" spans="3:11" ht="12.75">
      <c r="C125" s="101"/>
      <c r="D125" s="101"/>
      <c r="E125" s="101" t="s">
        <v>230</v>
      </c>
      <c r="F125" s="101"/>
      <c r="G125" s="101"/>
      <c r="I125" s="245" t="s">
        <v>231</v>
      </c>
      <c r="J125" s="245"/>
      <c r="K125" s="81"/>
    </row>
    <row r="126" spans="1:11" ht="12.75">
      <c r="A126" s="81"/>
      <c r="B126" s="81"/>
      <c r="C126" s="81"/>
      <c r="D126" s="81"/>
      <c r="E126" s="81"/>
      <c r="F126" s="81"/>
      <c r="G126" s="141"/>
      <c r="J126" s="81"/>
      <c r="K126" s="81"/>
    </row>
    <row r="127" spans="1:11" ht="12.75">
      <c r="A127" s="81"/>
      <c r="B127" s="81"/>
      <c r="C127" s="81"/>
      <c r="D127" s="81"/>
      <c r="E127" s="81"/>
      <c r="F127" s="81"/>
      <c r="G127" s="99"/>
      <c r="J127" s="81"/>
      <c r="K127" s="81"/>
    </row>
  </sheetData>
  <sheetProtection/>
  <mergeCells count="26">
    <mergeCell ref="A116:C116"/>
    <mergeCell ref="A117:C117"/>
    <mergeCell ref="I124:J124"/>
    <mergeCell ref="I125:J125"/>
    <mergeCell ref="D120:E120"/>
    <mergeCell ref="H120:I120"/>
    <mergeCell ref="D121:E121"/>
    <mergeCell ref="H121:I121"/>
    <mergeCell ref="A41:C41"/>
    <mergeCell ref="B71:C71"/>
    <mergeCell ref="A73:C73"/>
    <mergeCell ref="A89:C89"/>
    <mergeCell ref="A91:C91"/>
    <mergeCell ref="A115:C115"/>
    <mergeCell ref="A39:C39"/>
    <mergeCell ref="A40:C40"/>
    <mergeCell ref="A13:A14"/>
    <mergeCell ref="B13:C14"/>
    <mergeCell ref="D13:D14"/>
    <mergeCell ref="E13:E14"/>
    <mergeCell ref="D7:F7"/>
    <mergeCell ref="A9:K9"/>
    <mergeCell ref="D10:E10"/>
    <mergeCell ref="D11:E11"/>
    <mergeCell ref="F13:K13"/>
    <mergeCell ref="A16:C1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M38"/>
  <sheetViews>
    <sheetView zoomScalePageLayoutView="0" workbookViewId="0" topLeftCell="A1">
      <selection activeCell="AT5" sqref="AT5"/>
    </sheetView>
  </sheetViews>
  <sheetFormatPr defaultColWidth="12.125" defaultRowHeight="12.75"/>
  <cols>
    <col min="1" max="1" width="4.125" style="3" customWidth="1"/>
    <col min="2" max="2" width="5.875" style="2" customWidth="1"/>
    <col min="3" max="3" width="17.875" style="3" customWidth="1"/>
    <col min="4" max="4" width="10.875" style="3" hidden="1" customWidth="1"/>
    <col min="5" max="6" width="11.00390625" style="3" hidden="1" customWidth="1"/>
    <col min="7" max="8" width="11.25390625" style="3" hidden="1" customWidth="1"/>
    <col min="9" max="9" width="11.125" style="3" hidden="1" customWidth="1"/>
    <col min="10" max="10" width="11.375" style="3" hidden="1" customWidth="1"/>
    <col min="11" max="11" width="7.125" style="3" hidden="1" customWidth="1"/>
    <col min="12" max="12" width="9.875" style="3" hidden="1" customWidth="1"/>
    <col min="13" max="13" width="10.25390625" style="3" hidden="1" customWidth="1"/>
    <col min="14" max="14" width="11.625" style="3" hidden="1" customWidth="1"/>
    <col min="15" max="15" width="10.25390625" style="3" hidden="1" customWidth="1"/>
    <col min="16" max="16" width="11.75390625" style="3" hidden="1" customWidth="1"/>
    <col min="17" max="17" width="0" style="3" hidden="1" customWidth="1"/>
    <col min="18" max="18" width="9.875" style="3" hidden="1" customWidth="1"/>
    <col min="19" max="19" width="10.375" style="3" hidden="1" customWidth="1"/>
    <col min="20" max="20" width="8.875" style="3" hidden="1" customWidth="1"/>
    <col min="21" max="21" width="8.00390625" style="3" hidden="1" customWidth="1"/>
    <col min="22" max="22" width="8.75390625" style="3" hidden="1" customWidth="1"/>
    <col min="23" max="23" width="7.125" style="3" hidden="1" customWidth="1"/>
    <col min="24" max="24" width="9.00390625" style="3" hidden="1" customWidth="1"/>
    <col min="25" max="25" width="12.125" style="3" hidden="1" customWidth="1"/>
    <col min="26" max="26" width="7.25390625" style="3" hidden="1" customWidth="1"/>
    <col min="27" max="27" width="8.875" style="3" hidden="1" customWidth="1"/>
    <col min="28" max="38" width="12.125" style="3" hidden="1" customWidth="1"/>
    <col min="39" max="16384" width="12.125" style="3" customWidth="1"/>
  </cols>
  <sheetData>
    <row r="2" ht="12">
      <c r="A2" s="3" t="s">
        <v>322</v>
      </c>
    </row>
    <row r="3" spans="1:18" ht="16.5" customHeight="1">
      <c r="A3" s="73"/>
      <c r="B3" s="74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39" s="17" customFormat="1" ht="39.75" customHeight="1">
      <c r="A4" s="23"/>
      <c r="B4" s="209" t="s">
        <v>280</v>
      </c>
      <c r="C4" s="210"/>
      <c r="D4" s="24" t="s">
        <v>323</v>
      </c>
      <c r="E4" s="25"/>
      <c r="F4" s="25"/>
      <c r="G4" s="25"/>
      <c r="H4" s="25"/>
      <c r="I4" s="25"/>
      <c r="J4" s="25"/>
      <c r="K4" s="25"/>
      <c r="L4" s="46" t="s">
        <v>203</v>
      </c>
      <c r="M4" s="69" t="s">
        <v>205</v>
      </c>
      <c r="N4" s="53"/>
      <c r="O4" s="66">
        <f>SUM(P4:Y4)</f>
        <v>1686716</v>
      </c>
      <c r="P4" s="67">
        <v>1091558</v>
      </c>
      <c r="Q4" s="67">
        <v>222312</v>
      </c>
      <c r="R4" s="67">
        <v>291400</v>
      </c>
      <c r="S4" s="67">
        <v>23410</v>
      </c>
      <c r="T4" s="67">
        <v>47335</v>
      </c>
      <c r="U4" s="67">
        <v>0</v>
      </c>
      <c r="V4" s="67">
        <v>10436</v>
      </c>
      <c r="W4" s="67">
        <v>0</v>
      </c>
      <c r="X4" s="67">
        <v>0</v>
      </c>
      <c r="Y4" s="67">
        <f>1686716-SUM(P4:X4)</f>
        <v>265</v>
      </c>
      <c r="AL4" s="156" t="s">
        <v>324</v>
      </c>
      <c r="AM4" s="45" t="s">
        <v>325</v>
      </c>
    </row>
    <row r="5" spans="1:39" ht="14.25" customHeight="1">
      <c r="A5" s="11">
        <v>1</v>
      </c>
      <c r="B5" s="26" t="s">
        <v>139</v>
      </c>
      <c r="C5" s="27" t="s">
        <v>140</v>
      </c>
      <c r="D5" s="13">
        <f aca="true" t="shared" si="0" ref="D5:D27">ROUND(((E5+F5+G5+H5+I5+J5)/6),2)</f>
        <v>22671.6</v>
      </c>
      <c r="E5" s="7">
        <v>22604.1</v>
      </c>
      <c r="F5" s="7">
        <v>22685.1</v>
      </c>
      <c r="G5" s="7">
        <v>22685.1</v>
      </c>
      <c r="H5" s="7">
        <v>22685.1</v>
      </c>
      <c r="I5" s="7">
        <v>22685.1</v>
      </c>
      <c r="J5" s="7">
        <v>22685.1</v>
      </c>
      <c r="K5" s="7">
        <f>ROUND((D5/$D$28),3)</f>
        <v>0.087</v>
      </c>
      <c r="L5" s="7">
        <v>2828.4</v>
      </c>
      <c r="M5" s="7">
        <f aca="true" t="shared" si="1" ref="M5:M27">ROUND((O5/L5),0)</f>
        <v>52</v>
      </c>
      <c r="N5" s="54">
        <f>ROUND((K5*$N$28),0)</f>
        <v>146744</v>
      </c>
      <c r="O5" s="4">
        <f aca="true" t="shared" si="2" ref="O5:O27">SUM(P5:Y5)</f>
        <v>146744</v>
      </c>
      <c r="P5" s="7">
        <f>ROUND(($P$4/$O$4*N5),0)</f>
        <v>94965</v>
      </c>
      <c r="Q5" s="7">
        <f>ROUND(($Q$4/$O$4*N5),0)</f>
        <v>19341</v>
      </c>
      <c r="R5" s="7">
        <f>ROUND(($R$4/$O$4*N5),0)</f>
        <v>25352</v>
      </c>
      <c r="S5" s="7">
        <f>ROUND(($S$4/$O$4*N5),0)</f>
        <v>2037</v>
      </c>
      <c r="T5" s="7">
        <f>ROUND(($T$4/$O$4*N5),0)</f>
        <v>4118</v>
      </c>
      <c r="U5" s="7">
        <f>ROUND(($U$4/$O$4*N5),0)</f>
        <v>0</v>
      </c>
      <c r="V5" s="7">
        <f aca="true" t="shared" si="3" ref="V5:V27">ROUND(($V$4/$O$4*N5),0)</f>
        <v>908</v>
      </c>
      <c r="W5" s="7">
        <f aca="true" t="shared" si="4" ref="W5:W27">ROUND(($W$4/$O$4*N5),0)</f>
        <v>0</v>
      </c>
      <c r="X5" s="7">
        <f aca="true" t="shared" si="5" ref="X5:X27">ROUND(($X$4/$O$4*N5),0)</f>
        <v>0</v>
      </c>
      <c r="Y5" s="7">
        <f aca="true" t="shared" si="6" ref="Y5:Y27">ROUND(($Y$4/$O$4*N5),0)</f>
        <v>23</v>
      </c>
      <c r="Z5" s="144">
        <v>1986</v>
      </c>
      <c r="AA5" s="3">
        <f aca="true" t="shared" si="7" ref="AA5:AA27">2012-Z5</f>
        <v>26</v>
      </c>
      <c r="AL5" s="7">
        <v>5.51</v>
      </c>
      <c r="AM5" s="15">
        <f>ROUND(((D5*AL5*6*95.1/100)/1000),2)</f>
        <v>712.8</v>
      </c>
    </row>
    <row r="6" spans="1:39" ht="12.75">
      <c r="A6" s="11">
        <f>A5+1</f>
        <v>2</v>
      </c>
      <c r="B6" s="20" t="s">
        <v>141</v>
      </c>
      <c r="C6" s="21" t="s">
        <v>142</v>
      </c>
      <c r="D6" s="13">
        <f t="shared" si="0"/>
        <v>9168.91</v>
      </c>
      <c r="E6" s="7">
        <v>9167.76</v>
      </c>
      <c r="F6" s="7">
        <v>9167.76</v>
      </c>
      <c r="G6" s="7">
        <v>9167.76</v>
      </c>
      <c r="H6" s="7">
        <v>9170.06</v>
      </c>
      <c r="I6" s="7">
        <v>9170.06</v>
      </c>
      <c r="J6" s="7">
        <v>9170.06</v>
      </c>
      <c r="K6" s="7">
        <f aca="true" t="shared" si="8" ref="K6:K27">ROUND((D6/$D$28),3)</f>
        <v>0.035</v>
      </c>
      <c r="L6" s="7">
        <v>1383.5</v>
      </c>
      <c r="M6" s="7">
        <f t="shared" si="1"/>
        <v>43</v>
      </c>
      <c r="N6" s="54">
        <f aca="true" t="shared" si="9" ref="N6:N27">ROUND((K6*$N$28),0)</f>
        <v>59035</v>
      </c>
      <c r="O6" s="4">
        <f t="shared" si="2"/>
        <v>59034</v>
      </c>
      <c r="P6" s="7">
        <f aca="true" t="shared" si="10" ref="P6:P27">ROUND(($P$4/$O$4*N6),0)</f>
        <v>38204</v>
      </c>
      <c r="Q6" s="7">
        <f aca="true" t="shared" si="11" ref="Q6:Q27">ROUND(($Q$4/$O$4*N6),0)</f>
        <v>7781</v>
      </c>
      <c r="R6" s="7">
        <f aca="true" t="shared" si="12" ref="R6:R27">ROUND(($R$4/$O$4*N6),0)</f>
        <v>10199</v>
      </c>
      <c r="S6" s="7">
        <f aca="true" t="shared" si="13" ref="S6:S27">ROUND(($S$4/$O$4*N6),0)</f>
        <v>819</v>
      </c>
      <c r="T6" s="7">
        <f aca="true" t="shared" si="14" ref="T6:T27">ROUND(($T$4/$O$4*N6),0)</f>
        <v>1657</v>
      </c>
      <c r="U6" s="7">
        <f aca="true" t="shared" si="15" ref="U6:U27">ROUND(($U$4/$O$4*N6),0)</f>
        <v>0</v>
      </c>
      <c r="V6" s="7">
        <f t="shared" si="3"/>
        <v>365</v>
      </c>
      <c r="W6" s="7">
        <f t="shared" si="4"/>
        <v>0</v>
      </c>
      <c r="X6" s="7">
        <f t="shared" si="5"/>
        <v>0</v>
      </c>
      <c r="Y6" s="7">
        <f t="shared" si="6"/>
        <v>9</v>
      </c>
      <c r="Z6" s="142">
        <v>1976</v>
      </c>
      <c r="AA6" s="3">
        <f t="shared" si="7"/>
        <v>36</v>
      </c>
      <c r="AL6" s="7">
        <v>5.51</v>
      </c>
      <c r="AM6" s="15">
        <f aca="true" t="shared" si="16" ref="AM6:AM27">ROUND(((D6*AL6*6*95.1/100)/1000),2)</f>
        <v>288.27</v>
      </c>
    </row>
    <row r="7" spans="1:39" ht="17.25" customHeight="1">
      <c r="A7" s="11">
        <f>A6+1</f>
        <v>3</v>
      </c>
      <c r="B7" s="20" t="s">
        <v>143</v>
      </c>
      <c r="C7" s="21" t="s">
        <v>144</v>
      </c>
      <c r="D7" s="13">
        <f t="shared" si="0"/>
        <v>8393.1</v>
      </c>
      <c r="E7" s="7">
        <v>8393.1</v>
      </c>
      <c r="F7" s="7">
        <v>8393.1</v>
      </c>
      <c r="G7" s="7">
        <v>8393.1</v>
      </c>
      <c r="H7" s="7">
        <v>8393.1</v>
      </c>
      <c r="I7" s="7">
        <v>8393.1</v>
      </c>
      <c r="J7" s="7">
        <v>8393.1</v>
      </c>
      <c r="K7" s="7">
        <f t="shared" si="8"/>
        <v>0.032</v>
      </c>
      <c r="L7" s="7">
        <v>1098.9</v>
      </c>
      <c r="M7" s="7">
        <f t="shared" si="1"/>
        <v>49</v>
      </c>
      <c r="N7" s="54">
        <f t="shared" si="9"/>
        <v>53975</v>
      </c>
      <c r="O7" s="4">
        <f t="shared" si="2"/>
        <v>53975</v>
      </c>
      <c r="P7" s="7">
        <f t="shared" si="10"/>
        <v>34930</v>
      </c>
      <c r="Q7" s="7">
        <f t="shared" si="11"/>
        <v>7114</v>
      </c>
      <c r="R7" s="7">
        <f t="shared" si="12"/>
        <v>9325</v>
      </c>
      <c r="S7" s="7">
        <f t="shared" si="13"/>
        <v>749</v>
      </c>
      <c r="T7" s="7">
        <f t="shared" si="14"/>
        <v>1515</v>
      </c>
      <c r="U7" s="7">
        <f t="shared" si="15"/>
        <v>0</v>
      </c>
      <c r="V7" s="7">
        <f t="shared" si="3"/>
        <v>334</v>
      </c>
      <c r="W7" s="7">
        <f t="shared" si="4"/>
        <v>0</v>
      </c>
      <c r="X7" s="7">
        <f t="shared" si="5"/>
        <v>0</v>
      </c>
      <c r="Y7" s="7">
        <f t="shared" si="6"/>
        <v>8</v>
      </c>
      <c r="Z7" s="142">
        <v>1976</v>
      </c>
      <c r="AA7" s="3">
        <f t="shared" si="7"/>
        <v>36</v>
      </c>
      <c r="AL7" s="7">
        <v>5.51</v>
      </c>
      <c r="AM7" s="15">
        <f t="shared" si="16"/>
        <v>263.88</v>
      </c>
    </row>
    <row r="8" spans="1:39" ht="12.75">
      <c r="A8" s="11">
        <f aca="true" t="shared" si="17" ref="A8:A27">A7+1</f>
        <v>4</v>
      </c>
      <c r="B8" s="20" t="s">
        <v>145</v>
      </c>
      <c r="C8" s="21" t="s">
        <v>146</v>
      </c>
      <c r="D8" s="13">
        <f t="shared" si="0"/>
        <v>5721.78</v>
      </c>
      <c r="E8" s="7">
        <v>5721.7</v>
      </c>
      <c r="F8" s="7">
        <v>5721.8</v>
      </c>
      <c r="G8" s="7">
        <v>5721.8</v>
      </c>
      <c r="H8" s="7">
        <v>5721.8</v>
      </c>
      <c r="I8" s="7">
        <v>5721.8</v>
      </c>
      <c r="J8" s="7">
        <v>5721.8</v>
      </c>
      <c r="K8" s="7">
        <f t="shared" si="8"/>
        <v>0.022</v>
      </c>
      <c r="L8" s="7">
        <v>904.2</v>
      </c>
      <c r="M8" s="7">
        <f t="shared" si="1"/>
        <v>41</v>
      </c>
      <c r="N8" s="54">
        <f t="shared" si="9"/>
        <v>37108</v>
      </c>
      <c r="O8" s="146">
        <f t="shared" si="2"/>
        <v>37108</v>
      </c>
      <c r="P8" s="7">
        <f t="shared" si="10"/>
        <v>24014</v>
      </c>
      <c r="Q8" s="7">
        <f t="shared" si="11"/>
        <v>4891</v>
      </c>
      <c r="R8" s="7">
        <f t="shared" si="12"/>
        <v>6411</v>
      </c>
      <c r="S8" s="7">
        <f t="shared" si="13"/>
        <v>515</v>
      </c>
      <c r="T8" s="7">
        <f t="shared" si="14"/>
        <v>1041</v>
      </c>
      <c r="U8" s="7">
        <f t="shared" si="15"/>
        <v>0</v>
      </c>
      <c r="V8" s="7">
        <f t="shared" si="3"/>
        <v>230</v>
      </c>
      <c r="W8" s="7">
        <f t="shared" si="4"/>
        <v>0</v>
      </c>
      <c r="X8" s="7">
        <f t="shared" si="5"/>
        <v>0</v>
      </c>
      <c r="Y8" s="7">
        <f t="shared" si="6"/>
        <v>6</v>
      </c>
      <c r="Z8" s="142">
        <v>1987</v>
      </c>
      <c r="AA8" s="3">
        <f t="shared" si="7"/>
        <v>25</v>
      </c>
      <c r="AL8" s="7">
        <v>5.51</v>
      </c>
      <c r="AM8" s="15">
        <f t="shared" si="16"/>
        <v>179.89</v>
      </c>
    </row>
    <row r="9" spans="1:39" ht="12.75">
      <c r="A9" s="11">
        <f t="shared" si="17"/>
        <v>5</v>
      </c>
      <c r="B9" s="20" t="s">
        <v>147</v>
      </c>
      <c r="C9" s="21" t="s">
        <v>148</v>
      </c>
      <c r="D9" s="13">
        <f t="shared" si="0"/>
        <v>17031.13</v>
      </c>
      <c r="E9" s="7">
        <v>17031.06</v>
      </c>
      <c r="F9" s="7">
        <v>17031.06</v>
      </c>
      <c r="G9" s="7">
        <v>17031.06</v>
      </c>
      <c r="H9" s="7">
        <v>17031.26</v>
      </c>
      <c r="I9" s="7">
        <v>17031.16</v>
      </c>
      <c r="J9" s="7">
        <v>17031.16</v>
      </c>
      <c r="K9" s="7">
        <f t="shared" si="8"/>
        <v>0.065</v>
      </c>
      <c r="L9" s="7">
        <v>2389.7</v>
      </c>
      <c r="M9" s="7">
        <f t="shared" si="1"/>
        <v>46</v>
      </c>
      <c r="N9" s="54">
        <f t="shared" si="9"/>
        <v>109637</v>
      </c>
      <c r="O9" s="4">
        <f t="shared" si="2"/>
        <v>109637</v>
      </c>
      <c r="P9" s="7">
        <f t="shared" si="10"/>
        <v>70952</v>
      </c>
      <c r="Q9" s="7">
        <f t="shared" si="11"/>
        <v>14450</v>
      </c>
      <c r="R9" s="7">
        <f t="shared" si="12"/>
        <v>18941</v>
      </c>
      <c r="S9" s="7">
        <f t="shared" si="13"/>
        <v>1522</v>
      </c>
      <c r="T9" s="7">
        <f t="shared" si="14"/>
        <v>3077</v>
      </c>
      <c r="U9" s="7">
        <f t="shared" si="15"/>
        <v>0</v>
      </c>
      <c r="V9" s="7">
        <f t="shared" si="3"/>
        <v>678</v>
      </c>
      <c r="W9" s="7">
        <f t="shared" si="4"/>
        <v>0</v>
      </c>
      <c r="X9" s="7">
        <f t="shared" si="5"/>
        <v>0</v>
      </c>
      <c r="Y9" s="7">
        <f t="shared" si="6"/>
        <v>17</v>
      </c>
      <c r="Z9" s="142">
        <v>1976</v>
      </c>
      <c r="AA9" s="3">
        <f t="shared" si="7"/>
        <v>36</v>
      </c>
      <c r="AL9" s="7">
        <v>5.51</v>
      </c>
      <c r="AM9" s="15">
        <f t="shared" si="16"/>
        <v>535.46</v>
      </c>
    </row>
    <row r="10" spans="1:39" ht="12.75">
      <c r="A10" s="11">
        <f t="shared" si="17"/>
        <v>6</v>
      </c>
      <c r="B10" s="20" t="s">
        <v>149</v>
      </c>
      <c r="C10" s="21" t="s">
        <v>150</v>
      </c>
      <c r="D10" s="13">
        <f t="shared" si="0"/>
        <v>21736.3</v>
      </c>
      <c r="E10" s="7">
        <v>21736.3</v>
      </c>
      <c r="F10" s="7">
        <v>21736.3</v>
      </c>
      <c r="G10" s="7">
        <v>21736.3</v>
      </c>
      <c r="H10" s="7">
        <v>21736.3</v>
      </c>
      <c r="I10" s="7">
        <v>21736.3</v>
      </c>
      <c r="J10" s="7">
        <v>21736.3</v>
      </c>
      <c r="K10" s="7">
        <f t="shared" si="8"/>
        <v>0.084</v>
      </c>
      <c r="L10" s="7">
        <v>2837.1</v>
      </c>
      <c r="M10" s="7">
        <f t="shared" si="1"/>
        <v>50</v>
      </c>
      <c r="N10" s="54">
        <f t="shared" si="9"/>
        <v>141684</v>
      </c>
      <c r="O10" s="4">
        <f t="shared" si="2"/>
        <v>141684</v>
      </c>
      <c r="P10" s="7">
        <f t="shared" si="10"/>
        <v>91691</v>
      </c>
      <c r="Q10" s="7">
        <f t="shared" si="11"/>
        <v>18674</v>
      </c>
      <c r="R10" s="7">
        <f t="shared" si="12"/>
        <v>24478</v>
      </c>
      <c r="S10" s="7">
        <f t="shared" si="13"/>
        <v>1966</v>
      </c>
      <c r="T10" s="7">
        <f t="shared" si="14"/>
        <v>3976</v>
      </c>
      <c r="U10" s="7">
        <f t="shared" si="15"/>
        <v>0</v>
      </c>
      <c r="V10" s="7">
        <f t="shared" si="3"/>
        <v>877</v>
      </c>
      <c r="W10" s="7">
        <f t="shared" si="4"/>
        <v>0</v>
      </c>
      <c r="X10" s="7">
        <f t="shared" si="5"/>
        <v>0</v>
      </c>
      <c r="Y10" s="7">
        <f t="shared" si="6"/>
        <v>22</v>
      </c>
      <c r="Z10" s="142">
        <v>1976</v>
      </c>
      <c r="AA10" s="3">
        <f t="shared" si="7"/>
        <v>36</v>
      </c>
      <c r="AL10" s="7">
        <v>5.51</v>
      </c>
      <c r="AM10" s="15">
        <f t="shared" si="16"/>
        <v>683.39</v>
      </c>
    </row>
    <row r="11" spans="1:39" ht="12.75">
      <c r="A11" s="11">
        <f t="shared" si="17"/>
        <v>7</v>
      </c>
      <c r="B11" s="20" t="s">
        <v>151</v>
      </c>
      <c r="C11" s="21" t="s">
        <v>152</v>
      </c>
      <c r="D11" s="13">
        <f t="shared" si="0"/>
        <v>4196.9</v>
      </c>
      <c r="E11" s="7">
        <v>4196.9</v>
      </c>
      <c r="F11" s="7">
        <v>4196.9</v>
      </c>
      <c r="G11" s="7">
        <v>4196.9</v>
      </c>
      <c r="H11" s="7">
        <v>4196.9</v>
      </c>
      <c r="I11" s="7">
        <v>4196.9</v>
      </c>
      <c r="J11" s="7">
        <v>4196.9</v>
      </c>
      <c r="K11" s="7">
        <f t="shared" si="8"/>
        <v>0.016</v>
      </c>
      <c r="L11" s="7">
        <v>461.4</v>
      </c>
      <c r="M11" s="7">
        <f t="shared" si="1"/>
        <v>58</v>
      </c>
      <c r="N11" s="54">
        <f t="shared" si="9"/>
        <v>26987</v>
      </c>
      <c r="O11" s="4">
        <f t="shared" si="2"/>
        <v>26987</v>
      </c>
      <c r="P11" s="7">
        <f t="shared" si="10"/>
        <v>17465</v>
      </c>
      <c r="Q11" s="7">
        <f t="shared" si="11"/>
        <v>3557</v>
      </c>
      <c r="R11" s="7">
        <f t="shared" si="12"/>
        <v>4662</v>
      </c>
      <c r="S11" s="7">
        <f t="shared" si="13"/>
        <v>375</v>
      </c>
      <c r="T11" s="7">
        <f t="shared" si="14"/>
        <v>757</v>
      </c>
      <c r="U11" s="7">
        <f t="shared" si="15"/>
        <v>0</v>
      </c>
      <c r="V11" s="7">
        <f t="shared" si="3"/>
        <v>167</v>
      </c>
      <c r="W11" s="7">
        <f t="shared" si="4"/>
        <v>0</v>
      </c>
      <c r="X11" s="7">
        <f t="shared" si="5"/>
        <v>0</v>
      </c>
      <c r="Y11" s="7">
        <f t="shared" si="6"/>
        <v>4</v>
      </c>
      <c r="Z11" s="7">
        <v>1974</v>
      </c>
      <c r="AA11" s="3">
        <f t="shared" si="7"/>
        <v>38</v>
      </c>
      <c r="AL11" s="7">
        <v>5.51</v>
      </c>
      <c r="AM11" s="15">
        <f t="shared" si="16"/>
        <v>131.95</v>
      </c>
    </row>
    <row r="12" spans="1:39" ht="12.75">
      <c r="A12" s="11">
        <f t="shared" si="17"/>
        <v>8</v>
      </c>
      <c r="B12" s="20" t="s">
        <v>153</v>
      </c>
      <c r="C12" s="21" t="s">
        <v>154</v>
      </c>
      <c r="D12" s="13">
        <f t="shared" si="0"/>
        <v>2359.1</v>
      </c>
      <c r="E12" s="7">
        <v>2359.1</v>
      </c>
      <c r="F12" s="7">
        <v>2359.1</v>
      </c>
      <c r="G12" s="7">
        <v>2359.1</v>
      </c>
      <c r="H12" s="7">
        <v>2359.1</v>
      </c>
      <c r="I12" s="7">
        <v>2359.1</v>
      </c>
      <c r="J12" s="7">
        <v>2359.1</v>
      </c>
      <c r="K12" s="7">
        <f t="shared" si="8"/>
        <v>0.009</v>
      </c>
      <c r="L12" s="7">
        <v>394.9</v>
      </c>
      <c r="M12" s="7">
        <f t="shared" si="1"/>
        <v>38</v>
      </c>
      <c r="N12" s="54">
        <f t="shared" si="9"/>
        <v>15180</v>
      </c>
      <c r="O12" s="146">
        <f t="shared" si="2"/>
        <v>15181</v>
      </c>
      <c r="P12" s="7">
        <f t="shared" si="10"/>
        <v>9824</v>
      </c>
      <c r="Q12" s="7">
        <f t="shared" si="11"/>
        <v>2001</v>
      </c>
      <c r="R12" s="7">
        <f t="shared" si="12"/>
        <v>2623</v>
      </c>
      <c r="S12" s="7">
        <f t="shared" si="13"/>
        <v>211</v>
      </c>
      <c r="T12" s="7">
        <f t="shared" si="14"/>
        <v>426</v>
      </c>
      <c r="U12" s="7">
        <f t="shared" si="15"/>
        <v>0</v>
      </c>
      <c r="V12" s="7">
        <f t="shared" si="3"/>
        <v>94</v>
      </c>
      <c r="W12" s="7">
        <f t="shared" si="4"/>
        <v>0</v>
      </c>
      <c r="X12" s="7">
        <f t="shared" si="5"/>
        <v>0</v>
      </c>
      <c r="Y12" s="7">
        <f t="shared" si="6"/>
        <v>2</v>
      </c>
      <c r="Z12" s="142">
        <v>2005</v>
      </c>
      <c r="AA12" s="3">
        <f t="shared" si="7"/>
        <v>7</v>
      </c>
      <c r="AL12" s="7">
        <v>5.51</v>
      </c>
      <c r="AM12" s="15">
        <f t="shared" si="16"/>
        <v>74.17</v>
      </c>
    </row>
    <row r="13" spans="1:39" ht="12.75">
      <c r="A13" s="11">
        <f t="shared" si="17"/>
        <v>9</v>
      </c>
      <c r="B13" s="20" t="s">
        <v>155</v>
      </c>
      <c r="C13" s="21" t="s">
        <v>156</v>
      </c>
      <c r="D13" s="13">
        <f t="shared" si="0"/>
        <v>2324.25</v>
      </c>
      <c r="E13" s="7">
        <v>2324.25</v>
      </c>
      <c r="F13" s="7">
        <v>2324.25</v>
      </c>
      <c r="G13" s="7">
        <v>2324.25</v>
      </c>
      <c r="H13" s="7">
        <v>2324.25</v>
      </c>
      <c r="I13" s="7">
        <v>2324.25</v>
      </c>
      <c r="J13" s="7">
        <v>2324.25</v>
      </c>
      <c r="K13" s="7">
        <f t="shared" si="8"/>
        <v>0.009</v>
      </c>
      <c r="L13" s="7">
        <v>383.4</v>
      </c>
      <c r="M13" s="7">
        <f t="shared" si="1"/>
        <v>40</v>
      </c>
      <c r="N13" s="54">
        <f t="shared" si="9"/>
        <v>15180</v>
      </c>
      <c r="O13" s="146">
        <f t="shared" si="2"/>
        <v>15181</v>
      </c>
      <c r="P13" s="7">
        <f t="shared" si="10"/>
        <v>9824</v>
      </c>
      <c r="Q13" s="7">
        <f t="shared" si="11"/>
        <v>2001</v>
      </c>
      <c r="R13" s="7">
        <f t="shared" si="12"/>
        <v>2623</v>
      </c>
      <c r="S13" s="7">
        <f t="shared" si="13"/>
        <v>211</v>
      </c>
      <c r="T13" s="7">
        <f t="shared" si="14"/>
        <v>426</v>
      </c>
      <c r="U13" s="7">
        <f t="shared" si="15"/>
        <v>0</v>
      </c>
      <c r="V13" s="7">
        <f t="shared" si="3"/>
        <v>94</v>
      </c>
      <c r="W13" s="7">
        <f t="shared" si="4"/>
        <v>0</v>
      </c>
      <c r="X13" s="7">
        <f t="shared" si="5"/>
        <v>0</v>
      </c>
      <c r="Y13" s="7">
        <f t="shared" si="6"/>
        <v>2</v>
      </c>
      <c r="Z13" s="142">
        <v>2005</v>
      </c>
      <c r="AA13" s="3">
        <f t="shared" si="7"/>
        <v>7</v>
      </c>
      <c r="AL13" s="7">
        <v>5.51</v>
      </c>
      <c r="AM13" s="15">
        <f t="shared" si="16"/>
        <v>73.07</v>
      </c>
    </row>
    <row r="14" spans="1:39" ht="12.75">
      <c r="A14" s="11">
        <f t="shared" si="17"/>
        <v>10</v>
      </c>
      <c r="B14" s="20" t="s">
        <v>157</v>
      </c>
      <c r="C14" s="21" t="s">
        <v>158</v>
      </c>
      <c r="D14" s="13">
        <f t="shared" si="0"/>
        <v>14176.3</v>
      </c>
      <c r="E14" s="7">
        <v>14176.3</v>
      </c>
      <c r="F14" s="7">
        <v>14176.3</v>
      </c>
      <c r="G14" s="7">
        <v>14176.3</v>
      </c>
      <c r="H14" s="7">
        <v>14176.3</v>
      </c>
      <c r="I14" s="7">
        <v>14176.3</v>
      </c>
      <c r="J14" s="7">
        <v>14176.3</v>
      </c>
      <c r="K14" s="7">
        <f t="shared" si="8"/>
        <v>0.055</v>
      </c>
      <c r="L14" s="7">
        <v>1762.8</v>
      </c>
      <c r="M14" s="7">
        <f t="shared" si="1"/>
        <v>53</v>
      </c>
      <c r="N14" s="54">
        <f t="shared" si="9"/>
        <v>92769</v>
      </c>
      <c r="O14" s="4">
        <f t="shared" si="2"/>
        <v>92769</v>
      </c>
      <c r="P14" s="7">
        <f t="shared" si="10"/>
        <v>60035</v>
      </c>
      <c r="Q14" s="7">
        <f t="shared" si="11"/>
        <v>12227</v>
      </c>
      <c r="R14" s="7">
        <f t="shared" si="12"/>
        <v>16027</v>
      </c>
      <c r="S14" s="7">
        <f t="shared" si="13"/>
        <v>1288</v>
      </c>
      <c r="T14" s="7">
        <f t="shared" si="14"/>
        <v>2603</v>
      </c>
      <c r="U14" s="7">
        <f t="shared" si="15"/>
        <v>0</v>
      </c>
      <c r="V14" s="7">
        <f t="shared" si="3"/>
        <v>574</v>
      </c>
      <c r="W14" s="7">
        <f t="shared" si="4"/>
        <v>0</v>
      </c>
      <c r="X14" s="7">
        <f t="shared" si="5"/>
        <v>0</v>
      </c>
      <c r="Y14" s="7">
        <f t="shared" si="6"/>
        <v>15</v>
      </c>
      <c r="Z14" s="142">
        <v>1975</v>
      </c>
      <c r="AA14" s="3">
        <f t="shared" si="7"/>
        <v>37</v>
      </c>
      <c r="AL14" s="7">
        <v>5.51</v>
      </c>
      <c r="AM14" s="15">
        <f t="shared" si="16"/>
        <v>445.7</v>
      </c>
    </row>
    <row r="15" spans="1:39" ht="12.75">
      <c r="A15" s="11">
        <f t="shared" si="17"/>
        <v>11</v>
      </c>
      <c r="B15" s="20" t="s">
        <v>159</v>
      </c>
      <c r="C15" s="21" t="s">
        <v>160</v>
      </c>
      <c r="D15" s="13">
        <f t="shared" si="0"/>
        <v>7528.83</v>
      </c>
      <c r="E15" s="7">
        <v>7426.6</v>
      </c>
      <c r="F15" s="7">
        <v>7471</v>
      </c>
      <c r="G15" s="7">
        <v>7557.7</v>
      </c>
      <c r="H15" s="7">
        <v>7557.7</v>
      </c>
      <c r="I15" s="7">
        <v>7557.7</v>
      </c>
      <c r="J15" s="7">
        <v>7602.3</v>
      </c>
      <c r="K15" s="7">
        <f t="shared" si="8"/>
        <v>0.029</v>
      </c>
      <c r="L15" s="7">
        <v>1234.3</v>
      </c>
      <c r="M15" s="7">
        <f t="shared" si="1"/>
        <v>40</v>
      </c>
      <c r="N15" s="54">
        <f t="shared" si="9"/>
        <v>48915</v>
      </c>
      <c r="O15" s="146">
        <f t="shared" si="2"/>
        <v>48916</v>
      </c>
      <c r="P15" s="7">
        <f t="shared" si="10"/>
        <v>31655</v>
      </c>
      <c r="Q15" s="7">
        <f t="shared" si="11"/>
        <v>6447</v>
      </c>
      <c r="R15" s="7">
        <f t="shared" si="12"/>
        <v>8451</v>
      </c>
      <c r="S15" s="7">
        <f t="shared" si="13"/>
        <v>679</v>
      </c>
      <c r="T15" s="7">
        <f t="shared" si="14"/>
        <v>1373</v>
      </c>
      <c r="U15" s="7">
        <f t="shared" si="15"/>
        <v>0</v>
      </c>
      <c r="V15" s="7">
        <f t="shared" si="3"/>
        <v>303</v>
      </c>
      <c r="W15" s="7">
        <f t="shared" si="4"/>
        <v>0</v>
      </c>
      <c r="X15" s="7">
        <f t="shared" si="5"/>
        <v>0</v>
      </c>
      <c r="Y15" s="7">
        <f t="shared" si="6"/>
        <v>8</v>
      </c>
      <c r="Z15" s="145">
        <v>2010</v>
      </c>
      <c r="AA15" s="3">
        <f t="shared" si="7"/>
        <v>2</v>
      </c>
      <c r="AL15" s="7">
        <v>5.51</v>
      </c>
      <c r="AM15" s="15">
        <f t="shared" si="16"/>
        <v>236.71</v>
      </c>
    </row>
    <row r="16" spans="1:39" ht="12.75">
      <c r="A16" s="11">
        <f t="shared" si="17"/>
        <v>12</v>
      </c>
      <c r="B16" s="20" t="s">
        <v>161</v>
      </c>
      <c r="C16" s="21" t="s">
        <v>162</v>
      </c>
      <c r="D16" s="13">
        <f t="shared" si="0"/>
        <v>4227.4</v>
      </c>
      <c r="E16" s="7">
        <v>4227.4</v>
      </c>
      <c r="F16" s="7">
        <v>4227.4</v>
      </c>
      <c r="G16" s="7">
        <v>4227.4</v>
      </c>
      <c r="H16" s="7">
        <v>4227.4</v>
      </c>
      <c r="I16" s="7">
        <v>4227.4</v>
      </c>
      <c r="J16" s="7">
        <v>4227.4</v>
      </c>
      <c r="K16" s="7">
        <f t="shared" si="8"/>
        <v>0.016</v>
      </c>
      <c r="L16" s="7">
        <v>444.6</v>
      </c>
      <c r="M16" s="7">
        <f t="shared" si="1"/>
        <v>61</v>
      </c>
      <c r="N16" s="54">
        <f t="shared" si="9"/>
        <v>26987</v>
      </c>
      <c r="O16" s="4">
        <f t="shared" si="2"/>
        <v>26987</v>
      </c>
      <c r="P16" s="7">
        <f t="shared" si="10"/>
        <v>17465</v>
      </c>
      <c r="Q16" s="7">
        <f t="shared" si="11"/>
        <v>3557</v>
      </c>
      <c r="R16" s="7">
        <f t="shared" si="12"/>
        <v>4662</v>
      </c>
      <c r="S16" s="7">
        <f t="shared" si="13"/>
        <v>375</v>
      </c>
      <c r="T16" s="7">
        <f t="shared" si="14"/>
        <v>757</v>
      </c>
      <c r="U16" s="7">
        <f t="shared" si="15"/>
        <v>0</v>
      </c>
      <c r="V16" s="7">
        <f t="shared" si="3"/>
        <v>167</v>
      </c>
      <c r="W16" s="7">
        <f t="shared" si="4"/>
        <v>0</v>
      </c>
      <c r="X16" s="7">
        <f t="shared" si="5"/>
        <v>0</v>
      </c>
      <c r="Y16" s="7">
        <f t="shared" si="6"/>
        <v>4</v>
      </c>
      <c r="Z16" s="142">
        <v>1976</v>
      </c>
      <c r="AA16" s="3">
        <f t="shared" si="7"/>
        <v>36</v>
      </c>
      <c r="AL16" s="7">
        <v>5.51</v>
      </c>
      <c r="AM16" s="15">
        <f t="shared" si="16"/>
        <v>132.91</v>
      </c>
    </row>
    <row r="17" spans="1:39" ht="12.75">
      <c r="A17" s="11">
        <f t="shared" si="17"/>
        <v>13</v>
      </c>
      <c r="B17" s="20" t="s">
        <v>163</v>
      </c>
      <c r="C17" s="21" t="s">
        <v>164</v>
      </c>
      <c r="D17" s="13">
        <f t="shared" si="0"/>
        <v>3960.35</v>
      </c>
      <c r="E17" s="7">
        <v>3960.4</v>
      </c>
      <c r="F17" s="7">
        <v>3960.4</v>
      </c>
      <c r="G17" s="7">
        <v>3960.4</v>
      </c>
      <c r="H17" s="7">
        <v>3960.3</v>
      </c>
      <c r="I17" s="7">
        <v>3960.3</v>
      </c>
      <c r="J17" s="7">
        <v>3960.3</v>
      </c>
      <c r="K17" s="7">
        <f t="shared" si="8"/>
        <v>0.015</v>
      </c>
      <c r="L17" s="7">
        <v>440.4</v>
      </c>
      <c r="M17" s="7">
        <f t="shared" si="1"/>
        <v>57</v>
      </c>
      <c r="N17" s="54">
        <f t="shared" si="9"/>
        <v>25301</v>
      </c>
      <c r="O17" s="4">
        <f t="shared" si="2"/>
        <v>25302</v>
      </c>
      <c r="P17" s="7">
        <f t="shared" si="10"/>
        <v>16374</v>
      </c>
      <c r="Q17" s="7">
        <f t="shared" si="11"/>
        <v>3335</v>
      </c>
      <c r="R17" s="7">
        <f t="shared" si="12"/>
        <v>4371</v>
      </c>
      <c r="S17" s="7">
        <f t="shared" si="13"/>
        <v>351</v>
      </c>
      <c r="T17" s="7">
        <f t="shared" si="14"/>
        <v>710</v>
      </c>
      <c r="U17" s="7">
        <f t="shared" si="15"/>
        <v>0</v>
      </c>
      <c r="V17" s="7">
        <f t="shared" si="3"/>
        <v>157</v>
      </c>
      <c r="W17" s="7">
        <f t="shared" si="4"/>
        <v>0</v>
      </c>
      <c r="X17" s="7">
        <f t="shared" si="5"/>
        <v>0</v>
      </c>
      <c r="Y17" s="7">
        <f t="shared" si="6"/>
        <v>4</v>
      </c>
      <c r="Z17" s="142">
        <v>1976</v>
      </c>
      <c r="AA17" s="3">
        <f t="shared" si="7"/>
        <v>36</v>
      </c>
      <c r="AL17" s="7">
        <v>5.51</v>
      </c>
      <c r="AM17" s="15">
        <f t="shared" si="16"/>
        <v>124.51</v>
      </c>
    </row>
    <row r="18" spans="1:39" ht="17.25" customHeight="1">
      <c r="A18" s="11">
        <f t="shared" si="17"/>
        <v>14</v>
      </c>
      <c r="B18" s="20" t="s">
        <v>165</v>
      </c>
      <c r="C18" s="21" t="s">
        <v>166</v>
      </c>
      <c r="D18" s="13">
        <f t="shared" si="0"/>
        <v>4064.4</v>
      </c>
      <c r="E18" s="7">
        <v>4064.4</v>
      </c>
      <c r="F18" s="7">
        <v>4064.4</v>
      </c>
      <c r="G18" s="7">
        <v>4064.4</v>
      </c>
      <c r="H18" s="7">
        <v>4064.4</v>
      </c>
      <c r="I18" s="7">
        <v>4064.4</v>
      </c>
      <c r="J18" s="7">
        <v>4064.4</v>
      </c>
      <c r="K18" s="7">
        <f t="shared" si="8"/>
        <v>0.016</v>
      </c>
      <c r="L18" s="7">
        <v>248.4</v>
      </c>
      <c r="M18" s="7">
        <f t="shared" si="1"/>
        <v>109</v>
      </c>
      <c r="N18" s="54">
        <f t="shared" si="9"/>
        <v>26987</v>
      </c>
      <c r="O18" s="4">
        <f t="shared" si="2"/>
        <v>26987</v>
      </c>
      <c r="P18" s="7">
        <f t="shared" si="10"/>
        <v>17465</v>
      </c>
      <c r="Q18" s="7">
        <f t="shared" si="11"/>
        <v>3557</v>
      </c>
      <c r="R18" s="7">
        <f t="shared" si="12"/>
        <v>4662</v>
      </c>
      <c r="S18" s="7">
        <f t="shared" si="13"/>
        <v>375</v>
      </c>
      <c r="T18" s="7">
        <f t="shared" si="14"/>
        <v>757</v>
      </c>
      <c r="U18" s="7">
        <f t="shared" si="15"/>
        <v>0</v>
      </c>
      <c r="V18" s="7">
        <f t="shared" si="3"/>
        <v>167</v>
      </c>
      <c r="W18" s="7">
        <f t="shared" si="4"/>
        <v>0</v>
      </c>
      <c r="X18" s="7">
        <f t="shared" si="5"/>
        <v>0</v>
      </c>
      <c r="Y18" s="7">
        <f t="shared" si="6"/>
        <v>4</v>
      </c>
      <c r="Z18" s="142">
        <v>1975</v>
      </c>
      <c r="AA18" s="3">
        <f t="shared" si="7"/>
        <v>37</v>
      </c>
      <c r="AL18" s="7">
        <v>5.51</v>
      </c>
      <c r="AM18" s="15">
        <f t="shared" si="16"/>
        <v>127.78</v>
      </c>
    </row>
    <row r="19" spans="1:39" ht="12.75">
      <c r="A19" s="11">
        <f t="shared" si="17"/>
        <v>15</v>
      </c>
      <c r="B19" s="20" t="s">
        <v>167</v>
      </c>
      <c r="C19" s="21" t="s">
        <v>168</v>
      </c>
      <c r="D19" s="13">
        <f t="shared" si="0"/>
        <v>7875.96</v>
      </c>
      <c r="E19" s="7">
        <v>7876.5</v>
      </c>
      <c r="F19" s="7">
        <v>7876.5</v>
      </c>
      <c r="G19" s="7">
        <v>7876.5</v>
      </c>
      <c r="H19" s="7">
        <v>7876.5</v>
      </c>
      <c r="I19" s="7">
        <v>7874.89</v>
      </c>
      <c r="J19" s="7">
        <v>7874.89</v>
      </c>
      <c r="K19" s="7">
        <f t="shared" si="8"/>
        <v>0.03</v>
      </c>
      <c r="L19" s="7">
        <v>1336.9</v>
      </c>
      <c r="M19" s="7">
        <f t="shared" si="1"/>
        <v>38</v>
      </c>
      <c r="N19" s="54">
        <f t="shared" si="9"/>
        <v>50601</v>
      </c>
      <c r="O19" s="4">
        <f t="shared" si="2"/>
        <v>50600</v>
      </c>
      <c r="P19" s="7">
        <f t="shared" si="10"/>
        <v>32746</v>
      </c>
      <c r="Q19" s="7">
        <f t="shared" si="11"/>
        <v>6669</v>
      </c>
      <c r="R19" s="7">
        <f t="shared" si="12"/>
        <v>8742</v>
      </c>
      <c r="S19" s="7">
        <f t="shared" si="13"/>
        <v>702</v>
      </c>
      <c r="T19" s="7">
        <f t="shared" si="14"/>
        <v>1420</v>
      </c>
      <c r="U19" s="7">
        <f t="shared" si="15"/>
        <v>0</v>
      </c>
      <c r="V19" s="7">
        <f t="shared" si="3"/>
        <v>313</v>
      </c>
      <c r="W19" s="7">
        <f t="shared" si="4"/>
        <v>0</v>
      </c>
      <c r="X19" s="7">
        <f t="shared" si="5"/>
        <v>0</v>
      </c>
      <c r="Y19" s="7">
        <f t="shared" si="6"/>
        <v>8</v>
      </c>
      <c r="Z19" s="142">
        <v>1977</v>
      </c>
      <c r="AA19" s="3">
        <f t="shared" si="7"/>
        <v>35</v>
      </c>
      <c r="AL19" s="7">
        <v>5.51</v>
      </c>
      <c r="AM19" s="15">
        <f t="shared" si="16"/>
        <v>247.62</v>
      </c>
    </row>
    <row r="20" spans="1:39" ht="16.5" customHeight="1">
      <c r="A20" s="11">
        <f t="shared" si="17"/>
        <v>16</v>
      </c>
      <c r="B20" s="20" t="s">
        <v>169</v>
      </c>
      <c r="C20" s="21" t="s">
        <v>170</v>
      </c>
      <c r="D20" s="13">
        <f t="shared" si="0"/>
        <v>14250.9</v>
      </c>
      <c r="E20" s="7">
        <v>14251</v>
      </c>
      <c r="F20" s="7">
        <v>14251</v>
      </c>
      <c r="G20" s="7">
        <v>14251</v>
      </c>
      <c r="H20" s="7">
        <v>14250.8</v>
      </c>
      <c r="I20" s="7">
        <v>14250.8</v>
      </c>
      <c r="J20" s="7">
        <v>14250.8</v>
      </c>
      <c r="K20" s="7">
        <f t="shared" si="8"/>
        <v>0.055</v>
      </c>
      <c r="L20" s="7">
        <v>2260.5</v>
      </c>
      <c r="M20" s="7">
        <f t="shared" si="1"/>
        <v>41</v>
      </c>
      <c r="N20" s="54">
        <f t="shared" si="9"/>
        <v>92769</v>
      </c>
      <c r="O20" s="4">
        <f t="shared" si="2"/>
        <v>92769</v>
      </c>
      <c r="P20" s="7">
        <f t="shared" si="10"/>
        <v>60035</v>
      </c>
      <c r="Q20" s="7">
        <f t="shared" si="11"/>
        <v>12227</v>
      </c>
      <c r="R20" s="7">
        <f t="shared" si="12"/>
        <v>16027</v>
      </c>
      <c r="S20" s="7">
        <f t="shared" si="13"/>
        <v>1288</v>
      </c>
      <c r="T20" s="7">
        <f t="shared" si="14"/>
        <v>2603</v>
      </c>
      <c r="U20" s="7">
        <f t="shared" si="15"/>
        <v>0</v>
      </c>
      <c r="V20" s="7">
        <f t="shared" si="3"/>
        <v>574</v>
      </c>
      <c r="W20" s="7">
        <f t="shared" si="4"/>
        <v>0</v>
      </c>
      <c r="X20" s="7">
        <f t="shared" si="5"/>
        <v>0</v>
      </c>
      <c r="Y20" s="7">
        <f t="shared" si="6"/>
        <v>15</v>
      </c>
      <c r="Z20" s="142">
        <v>1979</v>
      </c>
      <c r="AA20" s="3">
        <f t="shared" si="7"/>
        <v>33</v>
      </c>
      <c r="AL20" s="7">
        <v>5.51</v>
      </c>
      <c r="AM20" s="15">
        <f t="shared" si="16"/>
        <v>448.05</v>
      </c>
    </row>
    <row r="21" spans="1:39" ht="12.75">
      <c r="A21" s="11">
        <f t="shared" si="17"/>
        <v>17</v>
      </c>
      <c r="B21" s="20" t="s">
        <v>171</v>
      </c>
      <c r="C21" s="21" t="s">
        <v>172</v>
      </c>
      <c r="D21" s="13">
        <f t="shared" si="0"/>
        <v>12884.5</v>
      </c>
      <c r="E21" s="7">
        <v>12884.5</v>
      </c>
      <c r="F21" s="7">
        <v>12884.5</v>
      </c>
      <c r="G21" s="7">
        <v>12884.5</v>
      </c>
      <c r="H21" s="7">
        <v>12884.5</v>
      </c>
      <c r="I21" s="7">
        <v>12884.5</v>
      </c>
      <c r="J21" s="7">
        <v>12884.5</v>
      </c>
      <c r="K21" s="7">
        <f t="shared" si="8"/>
        <v>0.05</v>
      </c>
      <c r="L21" s="7">
        <v>1646.1</v>
      </c>
      <c r="M21" s="7">
        <f t="shared" si="1"/>
        <v>51</v>
      </c>
      <c r="N21" s="54">
        <f t="shared" si="9"/>
        <v>84336</v>
      </c>
      <c r="O21" s="4">
        <f t="shared" si="2"/>
        <v>84337</v>
      </c>
      <c r="P21" s="7">
        <f t="shared" si="10"/>
        <v>54578</v>
      </c>
      <c r="Q21" s="7">
        <f t="shared" si="11"/>
        <v>11116</v>
      </c>
      <c r="R21" s="7">
        <f t="shared" si="12"/>
        <v>14570</v>
      </c>
      <c r="S21" s="7">
        <f t="shared" si="13"/>
        <v>1171</v>
      </c>
      <c r="T21" s="7">
        <f t="shared" si="14"/>
        <v>2367</v>
      </c>
      <c r="U21" s="7">
        <f t="shared" si="15"/>
        <v>0</v>
      </c>
      <c r="V21" s="7">
        <f t="shared" si="3"/>
        <v>522</v>
      </c>
      <c r="W21" s="7">
        <f t="shared" si="4"/>
        <v>0</v>
      </c>
      <c r="X21" s="7">
        <f t="shared" si="5"/>
        <v>0</v>
      </c>
      <c r="Y21" s="7">
        <f t="shared" si="6"/>
        <v>13</v>
      </c>
      <c r="Z21" s="142">
        <v>1978</v>
      </c>
      <c r="AA21" s="3">
        <f t="shared" si="7"/>
        <v>34</v>
      </c>
      <c r="AL21" s="7">
        <v>5.51</v>
      </c>
      <c r="AM21" s="15">
        <f t="shared" si="16"/>
        <v>405.09</v>
      </c>
    </row>
    <row r="22" spans="1:39" ht="12.75">
      <c r="A22" s="11">
        <f t="shared" si="17"/>
        <v>18</v>
      </c>
      <c r="B22" s="20" t="s">
        <v>173</v>
      </c>
      <c r="C22" s="21" t="s">
        <v>174</v>
      </c>
      <c r="D22" s="13">
        <f t="shared" si="0"/>
        <v>12906.57</v>
      </c>
      <c r="E22" s="7">
        <v>12906.5</v>
      </c>
      <c r="F22" s="7">
        <v>12906.5</v>
      </c>
      <c r="G22" s="7">
        <v>12906.5</v>
      </c>
      <c r="H22" s="7">
        <v>12906.5</v>
      </c>
      <c r="I22" s="7">
        <v>12906.7</v>
      </c>
      <c r="J22" s="7">
        <v>12906.7</v>
      </c>
      <c r="K22" s="7">
        <f t="shared" si="8"/>
        <v>0.05</v>
      </c>
      <c r="L22" s="7">
        <v>1603.1</v>
      </c>
      <c r="M22" s="7">
        <f t="shared" si="1"/>
        <v>53</v>
      </c>
      <c r="N22" s="54">
        <f t="shared" si="9"/>
        <v>84336</v>
      </c>
      <c r="O22" s="4">
        <f t="shared" si="2"/>
        <v>84337</v>
      </c>
      <c r="P22" s="7">
        <f t="shared" si="10"/>
        <v>54578</v>
      </c>
      <c r="Q22" s="7">
        <f t="shared" si="11"/>
        <v>11116</v>
      </c>
      <c r="R22" s="7">
        <f t="shared" si="12"/>
        <v>14570</v>
      </c>
      <c r="S22" s="7">
        <f t="shared" si="13"/>
        <v>1171</v>
      </c>
      <c r="T22" s="7">
        <f t="shared" si="14"/>
        <v>2367</v>
      </c>
      <c r="U22" s="7">
        <f t="shared" si="15"/>
        <v>0</v>
      </c>
      <c r="V22" s="7">
        <f t="shared" si="3"/>
        <v>522</v>
      </c>
      <c r="W22" s="7">
        <f t="shared" si="4"/>
        <v>0</v>
      </c>
      <c r="X22" s="7">
        <f t="shared" si="5"/>
        <v>0</v>
      </c>
      <c r="Y22" s="7">
        <f t="shared" si="6"/>
        <v>13</v>
      </c>
      <c r="Z22" s="142">
        <v>1978</v>
      </c>
      <c r="AA22" s="3">
        <f t="shared" si="7"/>
        <v>34</v>
      </c>
      <c r="AL22" s="7">
        <v>5.51</v>
      </c>
      <c r="AM22" s="15">
        <f t="shared" si="16"/>
        <v>405.78</v>
      </c>
    </row>
    <row r="23" spans="1:39" ht="12.75">
      <c r="A23" s="11">
        <f t="shared" si="17"/>
        <v>19</v>
      </c>
      <c r="B23" s="20" t="s">
        <v>175</v>
      </c>
      <c r="C23" s="21" t="s">
        <v>176</v>
      </c>
      <c r="D23" s="13">
        <f t="shared" si="0"/>
        <v>24531.8</v>
      </c>
      <c r="E23" s="7">
        <v>24531.8</v>
      </c>
      <c r="F23" s="7">
        <v>24531.8</v>
      </c>
      <c r="G23" s="7">
        <v>24531.8</v>
      </c>
      <c r="H23" s="7">
        <v>24531.8</v>
      </c>
      <c r="I23" s="7">
        <v>24531.8</v>
      </c>
      <c r="J23" s="7">
        <v>24531.8</v>
      </c>
      <c r="K23" s="7">
        <f t="shared" si="8"/>
        <v>0.094</v>
      </c>
      <c r="L23" s="7">
        <v>4356.4</v>
      </c>
      <c r="M23" s="7">
        <f t="shared" si="1"/>
        <v>36</v>
      </c>
      <c r="N23" s="54">
        <f t="shared" si="9"/>
        <v>158551</v>
      </c>
      <c r="O23" s="4">
        <f t="shared" si="2"/>
        <v>158551</v>
      </c>
      <c r="P23" s="7">
        <f t="shared" si="10"/>
        <v>102606</v>
      </c>
      <c r="Q23" s="7">
        <f t="shared" si="11"/>
        <v>20897</v>
      </c>
      <c r="R23" s="7">
        <f t="shared" si="12"/>
        <v>27392</v>
      </c>
      <c r="S23" s="7">
        <f t="shared" si="13"/>
        <v>2201</v>
      </c>
      <c r="T23" s="7">
        <f t="shared" si="14"/>
        <v>4449</v>
      </c>
      <c r="U23" s="7">
        <f t="shared" si="15"/>
        <v>0</v>
      </c>
      <c r="V23" s="7">
        <f t="shared" si="3"/>
        <v>981</v>
      </c>
      <c r="W23" s="7">
        <f t="shared" si="4"/>
        <v>0</v>
      </c>
      <c r="X23" s="7">
        <f t="shared" si="5"/>
        <v>0</v>
      </c>
      <c r="Y23" s="7">
        <f t="shared" si="6"/>
        <v>25</v>
      </c>
      <c r="Z23" s="142">
        <v>1977</v>
      </c>
      <c r="AA23" s="3">
        <f t="shared" si="7"/>
        <v>35</v>
      </c>
      <c r="AL23" s="7">
        <v>5.51</v>
      </c>
      <c r="AM23" s="15">
        <f t="shared" si="16"/>
        <v>771.28</v>
      </c>
    </row>
    <row r="24" spans="1:39" ht="12.75">
      <c r="A24" s="11">
        <f t="shared" si="17"/>
        <v>20</v>
      </c>
      <c r="B24" s="20" t="s">
        <v>177</v>
      </c>
      <c r="C24" s="21" t="s">
        <v>178</v>
      </c>
      <c r="D24" s="13">
        <f t="shared" si="0"/>
        <v>13426.4</v>
      </c>
      <c r="E24" s="7">
        <v>13426.4</v>
      </c>
      <c r="F24" s="7">
        <v>13426.4</v>
      </c>
      <c r="G24" s="7">
        <v>13426.4</v>
      </c>
      <c r="H24" s="7">
        <v>13426.4</v>
      </c>
      <c r="I24" s="7">
        <v>13426.4</v>
      </c>
      <c r="J24" s="7">
        <v>13426.4</v>
      </c>
      <c r="K24" s="7">
        <f t="shared" si="8"/>
        <v>0.052</v>
      </c>
      <c r="L24" s="7">
        <v>1726</v>
      </c>
      <c r="M24" s="7">
        <f t="shared" si="1"/>
        <v>51</v>
      </c>
      <c r="N24" s="54">
        <f t="shared" si="9"/>
        <v>87709</v>
      </c>
      <c r="O24" s="4">
        <f t="shared" si="2"/>
        <v>87709</v>
      </c>
      <c r="P24" s="7">
        <f t="shared" si="10"/>
        <v>56761</v>
      </c>
      <c r="Q24" s="7">
        <f t="shared" si="11"/>
        <v>11560</v>
      </c>
      <c r="R24" s="7">
        <f t="shared" si="12"/>
        <v>15153</v>
      </c>
      <c r="S24" s="7">
        <f t="shared" si="13"/>
        <v>1217</v>
      </c>
      <c r="T24" s="7">
        <f t="shared" si="14"/>
        <v>2461</v>
      </c>
      <c r="U24" s="7">
        <f t="shared" si="15"/>
        <v>0</v>
      </c>
      <c r="V24" s="7">
        <f t="shared" si="3"/>
        <v>543</v>
      </c>
      <c r="W24" s="7">
        <f t="shared" si="4"/>
        <v>0</v>
      </c>
      <c r="X24" s="7">
        <f t="shared" si="5"/>
        <v>0</v>
      </c>
      <c r="Y24" s="7">
        <f t="shared" si="6"/>
        <v>14</v>
      </c>
      <c r="Z24" s="142">
        <v>1979</v>
      </c>
      <c r="AA24" s="3">
        <f t="shared" si="7"/>
        <v>33</v>
      </c>
      <c r="AL24" s="7">
        <v>5.51</v>
      </c>
      <c r="AM24" s="15">
        <f t="shared" si="16"/>
        <v>422.13</v>
      </c>
    </row>
    <row r="25" spans="1:39" ht="12.75">
      <c r="A25" s="11">
        <f t="shared" si="17"/>
        <v>21</v>
      </c>
      <c r="B25" s="20" t="s">
        <v>179</v>
      </c>
      <c r="C25" s="21" t="s">
        <v>180</v>
      </c>
      <c r="D25" s="13">
        <f t="shared" si="0"/>
        <v>9356.32</v>
      </c>
      <c r="E25" s="7">
        <v>9356.32</v>
      </c>
      <c r="F25" s="7">
        <v>9356.32</v>
      </c>
      <c r="G25" s="7">
        <v>9356.32</v>
      </c>
      <c r="H25" s="7">
        <v>9356.32</v>
      </c>
      <c r="I25" s="7">
        <v>9356.32</v>
      </c>
      <c r="J25" s="7">
        <v>9356.32</v>
      </c>
      <c r="K25" s="7">
        <f t="shared" si="8"/>
        <v>0.036</v>
      </c>
      <c r="L25" s="7">
        <v>1071.3</v>
      </c>
      <c r="M25" s="7">
        <f t="shared" si="1"/>
        <v>57</v>
      </c>
      <c r="N25" s="54">
        <f t="shared" si="9"/>
        <v>60722</v>
      </c>
      <c r="O25" s="4">
        <f t="shared" si="2"/>
        <v>60722</v>
      </c>
      <c r="P25" s="7">
        <f t="shared" si="10"/>
        <v>39296</v>
      </c>
      <c r="Q25" s="7">
        <f t="shared" si="11"/>
        <v>8003</v>
      </c>
      <c r="R25" s="7">
        <f t="shared" si="12"/>
        <v>10490</v>
      </c>
      <c r="S25" s="7">
        <f t="shared" si="13"/>
        <v>843</v>
      </c>
      <c r="T25" s="7">
        <f t="shared" si="14"/>
        <v>1704</v>
      </c>
      <c r="U25" s="7">
        <f t="shared" si="15"/>
        <v>0</v>
      </c>
      <c r="V25" s="7">
        <f t="shared" si="3"/>
        <v>376</v>
      </c>
      <c r="W25" s="7">
        <f t="shared" si="4"/>
        <v>0</v>
      </c>
      <c r="X25" s="7">
        <f t="shared" si="5"/>
        <v>0</v>
      </c>
      <c r="Y25" s="7">
        <f t="shared" si="6"/>
        <v>10</v>
      </c>
      <c r="Z25" s="142">
        <v>1977</v>
      </c>
      <c r="AA25" s="3">
        <f t="shared" si="7"/>
        <v>35</v>
      </c>
      <c r="AL25" s="7">
        <v>5.51</v>
      </c>
      <c r="AM25" s="15">
        <f t="shared" si="16"/>
        <v>294.16</v>
      </c>
    </row>
    <row r="26" spans="1:39" ht="12.75">
      <c r="A26" s="11">
        <f t="shared" si="17"/>
        <v>22</v>
      </c>
      <c r="B26" s="20" t="s">
        <v>181</v>
      </c>
      <c r="C26" s="21" t="s">
        <v>182</v>
      </c>
      <c r="D26" s="13">
        <f t="shared" si="0"/>
        <v>24538.88</v>
      </c>
      <c r="E26" s="7">
        <v>24534.93</v>
      </c>
      <c r="F26" s="7">
        <v>24534.93</v>
      </c>
      <c r="G26" s="7">
        <v>24534.13</v>
      </c>
      <c r="H26" s="7">
        <v>24543.13</v>
      </c>
      <c r="I26" s="7">
        <v>24543.13</v>
      </c>
      <c r="J26" s="7">
        <v>24543.03</v>
      </c>
      <c r="K26" s="7">
        <f t="shared" si="8"/>
        <v>0.094</v>
      </c>
      <c r="L26" s="7">
        <v>3572.7</v>
      </c>
      <c r="M26" s="7">
        <f t="shared" si="1"/>
        <v>44</v>
      </c>
      <c r="N26" s="54">
        <f t="shared" si="9"/>
        <v>158551</v>
      </c>
      <c r="O26" s="4">
        <f t="shared" si="2"/>
        <v>158551</v>
      </c>
      <c r="P26" s="7">
        <f t="shared" si="10"/>
        <v>102606</v>
      </c>
      <c r="Q26" s="7">
        <f t="shared" si="11"/>
        <v>20897</v>
      </c>
      <c r="R26" s="7">
        <f t="shared" si="12"/>
        <v>27392</v>
      </c>
      <c r="S26" s="7">
        <f t="shared" si="13"/>
        <v>2201</v>
      </c>
      <c r="T26" s="7">
        <f t="shared" si="14"/>
        <v>4449</v>
      </c>
      <c r="U26" s="7">
        <f t="shared" si="15"/>
        <v>0</v>
      </c>
      <c r="V26" s="7">
        <f t="shared" si="3"/>
        <v>981</v>
      </c>
      <c r="W26" s="7">
        <f t="shared" si="4"/>
        <v>0</v>
      </c>
      <c r="X26" s="7">
        <f t="shared" si="5"/>
        <v>0</v>
      </c>
      <c r="Y26" s="7">
        <f t="shared" si="6"/>
        <v>25</v>
      </c>
      <c r="Z26" s="142">
        <v>1977</v>
      </c>
      <c r="AA26" s="3">
        <f t="shared" si="7"/>
        <v>35</v>
      </c>
      <c r="AL26" s="7">
        <v>5.51</v>
      </c>
      <c r="AM26" s="15">
        <f t="shared" si="16"/>
        <v>771.5</v>
      </c>
    </row>
    <row r="27" spans="1:39" ht="12.75">
      <c r="A27" s="11">
        <f t="shared" si="17"/>
        <v>23</v>
      </c>
      <c r="B27" s="20" t="s">
        <v>183</v>
      </c>
      <c r="C27" s="21" t="s">
        <v>184</v>
      </c>
      <c r="D27" s="13">
        <f t="shared" si="0"/>
        <v>12750.56</v>
      </c>
      <c r="E27" s="7">
        <v>12750.36</v>
      </c>
      <c r="F27" s="7">
        <v>12750.36</v>
      </c>
      <c r="G27" s="7">
        <v>12750.36</v>
      </c>
      <c r="H27" s="7">
        <v>12750.76</v>
      </c>
      <c r="I27" s="7">
        <v>12750.76</v>
      </c>
      <c r="J27" s="7">
        <v>12750.76</v>
      </c>
      <c r="K27" s="7">
        <f t="shared" si="8"/>
        <v>0.049</v>
      </c>
      <c r="L27" s="7">
        <v>1431</v>
      </c>
      <c r="M27" s="7">
        <f t="shared" si="1"/>
        <v>58</v>
      </c>
      <c r="N27" s="54">
        <f t="shared" si="9"/>
        <v>82649</v>
      </c>
      <c r="O27" s="4">
        <f t="shared" si="2"/>
        <v>82648</v>
      </c>
      <c r="P27" s="7">
        <f t="shared" si="10"/>
        <v>53486</v>
      </c>
      <c r="Q27" s="7">
        <f t="shared" si="11"/>
        <v>10893</v>
      </c>
      <c r="R27" s="7">
        <f t="shared" si="12"/>
        <v>14279</v>
      </c>
      <c r="S27" s="7">
        <f t="shared" si="13"/>
        <v>1147</v>
      </c>
      <c r="T27" s="7">
        <f t="shared" si="14"/>
        <v>2319</v>
      </c>
      <c r="U27" s="7">
        <f t="shared" si="15"/>
        <v>0</v>
      </c>
      <c r="V27" s="7">
        <f t="shared" si="3"/>
        <v>511</v>
      </c>
      <c r="W27" s="7">
        <f t="shared" si="4"/>
        <v>0</v>
      </c>
      <c r="X27" s="7">
        <f t="shared" si="5"/>
        <v>0</v>
      </c>
      <c r="Y27" s="7">
        <f t="shared" si="6"/>
        <v>13</v>
      </c>
      <c r="Z27" s="142">
        <v>1977</v>
      </c>
      <c r="AA27" s="3">
        <f t="shared" si="7"/>
        <v>35</v>
      </c>
      <c r="AL27" s="7">
        <v>5.51</v>
      </c>
      <c r="AM27" s="15">
        <f t="shared" si="16"/>
        <v>400.88</v>
      </c>
    </row>
    <row r="28" spans="1:39" s="31" customFormat="1" ht="24.75" customHeight="1">
      <c r="A28" s="211" t="s">
        <v>202</v>
      </c>
      <c r="B28" s="211"/>
      <c r="C28" s="211"/>
      <c r="D28" s="30">
        <f>SUM(D5:D27)</f>
        <v>260082.24</v>
      </c>
      <c r="E28" s="30">
        <f aca="true" t="shared" si="18" ref="E28:AK28">SUM(E5:E27)</f>
        <v>259907.68</v>
      </c>
      <c r="F28" s="30">
        <f t="shared" si="18"/>
        <v>260033.18</v>
      </c>
      <c r="G28" s="30">
        <f t="shared" si="18"/>
        <v>260119.08000000002</v>
      </c>
      <c r="H28" s="30">
        <f t="shared" si="18"/>
        <v>260130.67999999996</v>
      </c>
      <c r="I28" s="30">
        <f t="shared" si="18"/>
        <v>260129.17</v>
      </c>
      <c r="J28" s="30">
        <f t="shared" si="18"/>
        <v>260173.67</v>
      </c>
      <c r="K28" s="30">
        <f t="shared" si="18"/>
        <v>1.0000000000000002</v>
      </c>
      <c r="L28" s="30">
        <f t="shared" si="18"/>
        <v>35816</v>
      </c>
      <c r="M28" s="30">
        <f t="shared" si="18"/>
        <v>260082.24</v>
      </c>
      <c r="N28" s="30">
        <f t="shared" si="18"/>
        <v>260082.24</v>
      </c>
      <c r="O28" s="30">
        <f t="shared" si="18"/>
        <v>260082.24</v>
      </c>
      <c r="P28" s="30">
        <f t="shared" si="18"/>
        <v>260082.24</v>
      </c>
      <c r="Q28" s="30">
        <f t="shared" si="18"/>
        <v>260082.24</v>
      </c>
      <c r="R28" s="30">
        <f t="shared" si="18"/>
        <v>260082.24</v>
      </c>
      <c r="S28" s="30">
        <f t="shared" si="18"/>
        <v>260082.24</v>
      </c>
      <c r="T28" s="30">
        <f t="shared" si="18"/>
        <v>260082.24</v>
      </c>
      <c r="U28" s="30">
        <f t="shared" si="18"/>
        <v>260082.24</v>
      </c>
      <c r="V28" s="30">
        <f t="shared" si="18"/>
        <v>260082.24</v>
      </c>
      <c r="W28" s="30">
        <f t="shared" si="18"/>
        <v>260082.24</v>
      </c>
      <c r="X28" s="30">
        <f t="shared" si="18"/>
        <v>260082.24</v>
      </c>
      <c r="Y28" s="30">
        <f t="shared" si="18"/>
        <v>260082.24</v>
      </c>
      <c r="Z28" s="30">
        <f t="shared" si="18"/>
        <v>45572</v>
      </c>
      <c r="AA28" s="30">
        <f t="shared" si="18"/>
        <v>704</v>
      </c>
      <c r="AB28" s="30">
        <f t="shared" si="18"/>
        <v>0</v>
      </c>
      <c r="AC28" s="30">
        <f t="shared" si="18"/>
        <v>0</v>
      </c>
      <c r="AD28" s="30">
        <f t="shared" si="18"/>
        <v>0</v>
      </c>
      <c r="AE28" s="30">
        <f t="shared" si="18"/>
        <v>0</v>
      </c>
      <c r="AF28" s="30">
        <f t="shared" si="18"/>
        <v>0</v>
      </c>
      <c r="AG28" s="30">
        <f t="shared" si="18"/>
        <v>0</v>
      </c>
      <c r="AH28" s="30">
        <f t="shared" si="18"/>
        <v>0</v>
      </c>
      <c r="AI28" s="30">
        <f t="shared" si="18"/>
        <v>0</v>
      </c>
      <c r="AJ28" s="30">
        <f t="shared" si="18"/>
        <v>0</v>
      </c>
      <c r="AK28" s="30">
        <f t="shared" si="18"/>
        <v>0</v>
      </c>
      <c r="AL28" s="30"/>
      <c r="AM28" s="30">
        <f>SUM(AM5:AM27)</f>
        <v>8176.98</v>
      </c>
    </row>
    <row r="29" spans="1:4" ht="12" hidden="1">
      <c r="A29" s="34" t="s">
        <v>186</v>
      </c>
      <c r="B29" s="35"/>
      <c r="C29" s="34"/>
      <c r="D29" s="40"/>
    </row>
    <row r="30" spans="1:4" s="36" customFormat="1" ht="12" hidden="1">
      <c r="A30" s="206" t="s">
        <v>187</v>
      </c>
      <c r="B30" s="207"/>
      <c r="C30" s="208"/>
      <c r="D30" s="41"/>
    </row>
    <row r="31" spans="1:15" ht="12">
      <c r="A31" s="37"/>
      <c r="B31" s="38"/>
      <c r="C31" s="37"/>
      <c r="D31" s="37"/>
      <c r="F31" s="39"/>
      <c r="G31" s="39"/>
      <c r="I31" s="39"/>
      <c r="N31" s="39"/>
      <c r="O31" s="65"/>
    </row>
    <row r="32" spans="1:15" ht="12">
      <c r="A32" s="37"/>
      <c r="B32" s="38"/>
      <c r="C32" s="37"/>
      <c r="D32" s="37"/>
      <c r="H32" s="39"/>
      <c r="M32" s="147" t="s">
        <v>319</v>
      </c>
      <c r="N32" s="147"/>
      <c r="O32" s="148" t="e">
        <f>#REF!+#REF!+#REF!+#REF!+#REF!+#REF!+#REF!+#REF!+#REF!+O8+O12+O13+O15</f>
        <v>#REF!</v>
      </c>
    </row>
    <row r="33" spans="1:15" ht="12">
      <c r="A33" s="37"/>
      <c r="B33" s="38"/>
      <c r="C33" s="37"/>
      <c r="D33" s="37"/>
      <c r="H33" s="39"/>
      <c r="M33" s="147" t="s">
        <v>320</v>
      </c>
      <c r="N33" s="147"/>
      <c r="O33" s="148" t="e">
        <f>#REF!-O32</f>
        <v>#REF!</v>
      </c>
    </row>
    <row r="34" spans="1:15" ht="12">
      <c r="A34" s="37"/>
      <c r="B34" s="38"/>
      <c r="C34" s="37"/>
      <c r="D34" s="37"/>
      <c r="H34" s="39"/>
      <c r="O34" s="65"/>
    </row>
    <row r="35" spans="1:15" ht="12">
      <c r="A35" s="37"/>
      <c r="B35" s="38"/>
      <c r="C35" s="37"/>
      <c r="D35" s="37"/>
      <c r="H35" s="39"/>
      <c r="O35" s="65"/>
    </row>
    <row r="36" spans="1:4" ht="12">
      <c r="A36" s="37"/>
      <c r="B36" s="72" t="s">
        <v>206</v>
      </c>
      <c r="C36" s="37"/>
      <c r="D36" s="37"/>
    </row>
    <row r="37" spans="1:4" ht="12">
      <c r="A37" s="37"/>
      <c r="B37" s="38" t="s">
        <v>207</v>
      </c>
      <c r="C37" s="37"/>
      <c r="D37" s="37"/>
    </row>
    <row r="38" spans="1:4" ht="12">
      <c r="A38" s="37"/>
      <c r="B38" s="38"/>
      <c r="C38" s="37"/>
      <c r="D38" s="37"/>
    </row>
  </sheetData>
  <sheetProtection/>
  <mergeCells count="3">
    <mergeCell ref="B4:C4"/>
    <mergeCell ref="A28:C28"/>
    <mergeCell ref="A30:C3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29.375" style="0" customWidth="1"/>
    <col min="2" max="2" width="23.875" style="0" customWidth="1"/>
    <col min="3" max="3" width="30.125" style="0" customWidth="1"/>
  </cols>
  <sheetData>
    <row r="1" spans="1:3" ht="12.75">
      <c r="A1" s="81"/>
      <c r="B1" s="81"/>
      <c r="C1" s="82" t="s">
        <v>211</v>
      </c>
    </row>
    <row r="2" spans="1:3" ht="12.75">
      <c r="A2" s="81"/>
      <c r="B2" s="81"/>
      <c r="C2" s="83" t="s">
        <v>212</v>
      </c>
    </row>
    <row r="3" spans="1:3" ht="12.75">
      <c r="A3" s="81"/>
      <c r="B3" s="81"/>
      <c r="C3" s="82" t="s">
        <v>213</v>
      </c>
    </row>
    <row r="4" spans="1:3" ht="12.75">
      <c r="A4" s="81"/>
      <c r="B4" s="81"/>
      <c r="C4" s="82" t="s">
        <v>214</v>
      </c>
    </row>
    <row r="5" spans="1:3" ht="12.75">
      <c r="A5" s="81"/>
      <c r="B5" s="81"/>
      <c r="C5" s="82" t="s">
        <v>215</v>
      </c>
    </row>
    <row r="6" spans="1:3" ht="12.75">
      <c r="A6" s="81"/>
      <c r="B6" s="81"/>
      <c r="C6" s="82"/>
    </row>
    <row r="7" spans="1:3" ht="12.75">
      <c r="A7" s="81"/>
      <c r="B7" s="81"/>
      <c r="C7" s="82"/>
    </row>
    <row r="8" spans="1:3" ht="15">
      <c r="A8" s="84" t="s">
        <v>216</v>
      </c>
      <c r="B8" s="85" t="s">
        <v>313</v>
      </c>
      <c r="C8" s="81"/>
    </row>
    <row r="9" spans="1:3" ht="15">
      <c r="A9" s="84"/>
      <c r="B9" s="155"/>
      <c r="C9" s="81"/>
    </row>
    <row r="10" spans="1:3" ht="25.5" customHeight="1">
      <c r="A10" s="246" t="s">
        <v>217</v>
      </c>
      <c r="B10" s="246"/>
      <c r="C10" s="246"/>
    </row>
    <row r="11" spans="1:3" ht="12.75">
      <c r="A11" s="86"/>
      <c r="B11" s="86"/>
      <c r="C11" s="86"/>
    </row>
    <row r="12" spans="1:3" ht="12.75">
      <c r="A12" s="83" t="s">
        <v>218</v>
      </c>
      <c r="B12" s="87" t="s">
        <v>314</v>
      </c>
      <c r="C12" s="86"/>
    </row>
    <row r="13" spans="1:3" ht="13.5" thickBot="1">
      <c r="A13" s="81"/>
      <c r="B13" s="81"/>
      <c r="C13" s="81"/>
    </row>
    <row r="14" spans="1:3" ht="26.25" thickBot="1">
      <c r="A14" s="89" t="s">
        <v>219</v>
      </c>
      <c r="B14" s="154" t="s">
        <v>220</v>
      </c>
      <c r="C14" s="153" t="s">
        <v>221</v>
      </c>
    </row>
    <row r="15" spans="1:3" ht="13.5" thickBot="1">
      <c r="A15" s="89">
        <v>1</v>
      </c>
      <c r="B15" s="89">
        <v>2</v>
      </c>
      <c r="C15" s="90">
        <v>3</v>
      </c>
    </row>
    <row r="16" spans="1:3" ht="12.75">
      <c r="A16" s="91" t="s">
        <v>222</v>
      </c>
      <c r="B16" s="92"/>
      <c r="C16" s="149">
        <f>('лест клетки'!U106+территория!U106+мусоропровод!U106)/1000</f>
        <v>5262.785</v>
      </c>
    </row>
    <row r="17" spans="1:3" ht="12.75">
      <c r="A17" s="93" t="s">
        <v>223</v>
      </c>
      <c r="B17" s="94"/>
      <c r="C17" s="150">
        <f>('лест клетки'!U107+территория!U107+мусоропровод!U107)/1000</f>
        <v>32889.772</v>
      </c>
    </row>
    <row r="18" spans="1:3" ht="12.75">
      <c r="A18" s="93" t="s">
        <v>224</v>
      </c>
      <c r="B18" s="94"/>
      <c r="C18" s="151">
        <v>0</v>
      </c>
    </row>
    <row r="19" spans="1:3" ht="12.75">
      <c r="A19" s="93" t="s">
        <v>225</v>
      </c>
      <c r="B19" s="94"/>
      <c r="C19" s="151">
        <v>0</v>
      </c>
    </row>
    <row r="20" spans="1:3" ht="13.5" thickBot="1">
      <c r="A20" s="95" t="s">
        <v>226</v>
      </c>
      <c r="B20" s="96"/>
      <c r="C20" s="152">
        <v>0</v>
      </c>
    </row>
    <row r="21" spans="1:3" ht="12.75">
      <c r="A21" s="97"/>
      <c r="B21" s="97"/>
      <c r="C21" s="97"/>
    </row>
    <row r="22" spans="1:3" ht="12.75">
      <c r="A22" s="81"/>
      <c r="B22" s="81"/>
      <c r="C22" s="81"/>
    </row>
    <row r="23" spans="1:3" ht="12.75">
      <c r="A23" s="247" t="s">
        <v>227</v>
      </c>
      <c r="B23" s="247"/>
      <c r="C23" s="247"/>
    </row>
    <row r="24" spans="1:3" ht="12.75">
      <c r="A24" s="98" t="s">
        <v>228</v>
      </c>
      <c r="B24" s="99" t="s">
        <v>229</v>
      </c>
      <c r="C24" s="99"/>
    </row>
    <row r="25" spans="1:3" ht="12.75">
      <c r="A25" s="81"/>
      <c r="B25" s="97"/>
      <c r="C25" s="97"/>
    </row>
    <row r="26" spans="1:3" ht="12.75">
      <c r="A26" s="81"/>
      <c r="B26" s="81"/>
      <c r="C26" s="81"/>
    </row>
    <row r="27" spans="1:7" ht="12.75">
      <c r="A27" s="248" t="s">
        <v>315</v>
      </c>
      <c r="B27" s="248"/>
      <c r="C27" s="100" t="s">
        <v>316</v>
      </c>
      <c r="D27" s="100"/>
      <c r="E27" s="100"/>
      <c r="F27" s="100"/>
      <c r="G27" s="100"/>
    </row>
    <row r="28" spans="1:4" ht="12.75">
      <c r="A28" s="249" t="s">
        <v>230</v>
      </c>
      <c r="B28" s="249"/>
      <c r="C28" s="101" t="s">
        <v>231</v>
      </c>
      <c r="D28" s="99"/>
    </row>
    <row r="37" ht="12.75">
      <c r="B37" s="102"/>
    </row>
  </sheetData>
  <sheetProtection/>
  <mergeCells count="4">
    <mergeCell ref="A10:C10"/>
    <mergeCell ref="A23:C23"/>
    <mergeCell ref="A27:B27"/>
    <mergeCell ref="A28:B28"/>
  </mergeCells>
  <printOptions/>
  <pageMargins left="0.7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saifullina</dc:creator>
  <cp:keywords/>
  <dc:description/>
  <cp:lastModifiedBy>saifullina</cp:lastModifiedBy>
  <cp:lastPrinted>2013-10-29T05:59:16Z</cp:lastPrinted>
  <dcterms:created xsi:type="dcterms:W3CDTF">2012-08-02T07:31:11Z</dcterms:created>
  <dcterms:modified xsi:type="dcterms:W3CDTF">2013-10-29T05:59:17Z</dcterms:modified>
  <cp:category/>
  <cp:version/>
  <cp:contentType/>
  <cp:contentStatus/>
</cp:coreProperties>
</file>